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DieseArbeitsmappe"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BE0CE1AF-885C-4B09-B275-F00A294499DE}" xr6:coauthVersionLast="47" xr6:coauthVersionMax="47" xr10:uidLastSave="{00000000-0000-0000-0000-000000000000}"/>
  <bookViews>
    <workbookView showSheetTabs="0" xWindow="0" yWindow="0" windowWidth="23040" windowHeight="12360" tabRatio="765" xr2:uid="{0CE3211D-0E7A-45F4-A01F-9ECC411D7893}"/>
  </bookViews>
  <sheets>
    <sheet name="Start" sheetId="2" r:id="rId1"/>
    <sheet name="Eingabe" sheetId="3" r:id="rId2"/>
    <sheet name="Pflichteile" sheetId="4" r:id="rId3"/>
    <sheet name="Glossar" sheetId="7" r:id="rId4"/>
    <sheet name="Erbsteuer" sheetId="8" r:id="rId5"/>
    <sheet name="Formeln" sheetId="1" r:id="rId6"/>
  </sheets>
  <definedNames>
    <definedName name="_xlnm._FilterDatabase" localSheetId="1" hidden="1">Eingabe!$C$28:$L$32</definedName>
    <definedName name="Broschüre_ZKB___Alles_rund_um_Erben_und_Vererben" localSheetId="3">Glossar!#REF!</definedName>
    <definedName name="_xlnm.Print_Area" localSheetId="1">Eingabe!$B$2:$M$38</definedName>
    <definedName name="_xlnm.Print_Area" localSheetId="3">Glossar!$A$1:$A$46</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https   www zkb ch media zkb dokumente broschueren nachfolge pd_1af1c46a-5b7d-48d5-b088-d79d67fb2304" name="https   www zkb ch media zkb dokumente broschueren nachfolge pdf" connection="Abfrage - https://www zkb ch/media/zkb/dokumente/broschueren/nachfolge pdf"/>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3" l="1"/>
  <c r="C54" i="1"/>
  <c r="C6" i="3" s="1"/>
  <c r="M2" i="3"/>
  <c r="C32" i="3"/>
  <c r="C30" i="3"/>
  <c r="C31" i="3"/>
  <c r="C62" i="1" l="1"/>
  <c r="F60" i="1" s="1"/>
  <c r="D35" i="3"/>
  <c r="C26" i="3"/>
  <c r="C29" i="3"/>
  <c r="L48" i="1"/>
  <c r="K48" i="1"/>
  <c r="L46" i="1"/>
  <c r="L55" i="1" s="1"/>
  <c r="K46" i="1"/>
  <c r="K55" i="1" s="1"/>
  <c r="L45" i="1"/>
  <c r="K45" i="1"/>
  <c r="K63" i="1" s="1"/>
  <c r="C65" i="1"/>
  <c r="H48" i="1"/>
  <c r="G48" i="1"/>
  <c r="H46" i="1"/>
  <c r="H54" i="1" s="1"/>
  <c r="G46" i="1"/>
  <c r="G54" i="1" s="1"/>
  <c r="H45" i="1"/>
  <c r="G45" i="1"/>
  <c r="D65" i="1"/>
  <c r="H72" i="1"/>
  <c r="C48" i="1"/>
  <c r="C28" i="3"/>
  <c r="C24" i="3"/>
  <c r="L47" i="1" l="1"/>
  <c r="L51" i="1" s="1"/>
  <c r="K47" i="1"/>
  <c r="K51" i="1" s="1"/>
  <c r="K64" i="1" s="1"/>
  <c r="K65" i="1" s="1"/>
  <c r="L63" i="1"/>
  <c r="H47" i="1"/>
  <c r="G47" i="1"/>
  <c r="G55" i="1" s="1"/>
  <c r="K29" i="3" s="1"/>
  <c r="C25" i="3"/>
  <c r="C23" i="3"/>
  <c r="C11" i="3"/>
  <c r="D34" i="3" s="1"/>
  <c r="B70" i="1"/>
  <c r="B73" i="1"/>
  <c r="H73" i="1"/>
  <c r="B69" i="1"/>
  <c r="B71" i="1"/>
  <c r="L29" i="3" l="1"/>
  <c r="L64" i="1"/>
  <c r="L54" i="1" s="1"/>
  <c r="K54" i="1"/>
  <c r="K69" i="1"/>
  <c r="K56" i="1"/>
  <c r="K68" i="1"/>
  <c r="H51" i="1"/>
  <c r="H60" i="1" s="1"/>
  <c r="H55" i="1"/>
  <c r="G51" i="1"/>
  <c r="K26" i="3" s="1"/>
  <c r="L23" i="3" s="1"/>
  <c r="C16" i="3"/>
  <c r="H70" i="1"/>
  <c r="H71" i="1"/>
  <c r="H69" i="1"/>
  <c r="B19" i="3" l="1"/>
  <c r="K30" i="3"/>
  <c r="H56" i="1"/>
  <c r="H57" i="1" s="1"/>
  <c r="L65" i="1"/>
  <c r="L70" i="1" s="1"/>
  <c r="K57" i="1"/>
  <c r="K60" i="1" s="1"/>
  <c r="G56" i="1"/>
  <c r="G57" i="1" s="1"/>
  <c r="G60" i="1"/>
  <c r="C15" i="4"/>
  <c r="C16" i="4"/>
  <c r="D29" i="1"/>
  <c r="L68" i="1" l="1"/>
  <c r="L56" i="1"/>
  <c r="L57" i="1" s="1"/>
  <c r="L60" i="1" s="1"/>
  <c r="D15" i="4"/>
  <c r="D16" i="4"/>
  <c r="K31" i="3"/>
  <c r="F65" i="1"/>
  <c r="C17" i="4"/>
  <c r="D17" i="4" s="1"/>
  <c r="B15" i="4"/>
  <c r="E32" i="1"/>
  <c r="D32" i="1"/>
  <c r="C32" i="1"/>
  <c r="B32" i="1"/>
  <c r="E29" i="1"/>
  <c r="E36" i="1" s="1"/>
  <c r="D36" i="1"/>
  <c r="C29" i="1"/>
  <c r="C33" i="1" s="1"/>
  <c r="B29" i="1"/>
  <c r="B36" i="1" s="1"/>
  <c r="E14" i="1"/>
  <c r="D14" i="1"/>
  <c r="C14" i="1"/>
  <c r="C8" i="1"/>
  <c r="C18" i="1" s="1"/>
  <c r="B14" i="1"/>
  <c r="D8" i="1"/>
  <c r="D15" i="1" s="1"/>
  <c r="B8" i="1"/>
  <c r="B15" i="1" s="1"/>
  <c r="E8" i="1"/>
  <c r="E15" i="1" l="1"/>
  <c r="E16" i="1" s="1"/>
  <c r="H20" i="1"/>
  <c r="C12" i="1"/>
  <c r="B12" i="1"/>
  <c r="D12" i="1"/>
  <c r="E12" i="1"/>
  <c r="B16" i="4"/>
  <c r="B33" i="1"/>
  <c r="B34" i="1" s="1"/>
  <c r="D18" i="1"/>
  <c r="D33" i="1"/>
  <c r="D34" i="1" s="1"/>
  <c r="B16" i="1"/>
  <c r="E18" i="1"/>
  <c r="B18" i="1"/>
  <c r="E33" i="1"/>
  <c r="E34" i="1" s="1"/>
  <c r="C34" i="1"/>
  <c r="C36" i="1"/>
  <c r="C15" i="1"/>
  <c r="C16" i="1" s="1"/>
  <c r="C19" i="1" s="1"/>
  <c r="D16" i="1"/>
  <c r="B19" i="1" l="1"/>
  <c r="B20" i="1" s="1"/>
  <c r="D19" i="1"/>
  <c r="E19" i="1"/>
  <c r="K32" i="3" l="1"/>
  <c r="K34" i="3" s="1"/>
  <c r="K35"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E27D3D5-9040-4C23-9C42-4264F0AAE116}" name="Abfrage - https://www zkb ch/media/zkb/dokumente/broschueren/nachfolge pdf" description="Verbindung mit der Abfrage 'https://www zkb ch/media/zkb/dokumente/broschueren/nachfolge pdf' in der Arbeitsmappe." type="100" refreshedVersion="8" minRefreshableVersion="5" saveData="1">
    <extLst>
      <ext xmlns:x15="http://schemas.microsoft.com/office/spreadsheetml/2010/11/main" uri="{DE250136-89BD-433C-8126-D09CA5730AF9}">
        <x15:connection id="e2840b53-098e-4c10-a3a6-3579e84985e5"/>
      </ext>
    </extLst>
  </connection>
  <connection id="2" xr16:uid="{7638A72E-16E8-44E9-8B0B-5F5598D1D17D}" keepAlive="1" name="ThisWorkbookDataModel" description="Datenmodel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<sst xmlns="http://schemas.openxmlformats.org/spreadsheetml/2006/main" count="158" uniqueCount="124">
  <si>
    <t>Gesamtvermögen</t>
  </si>
  <si>
    <t>Eigengut Verstorbener</t>
  </si>
  <si>
    <t>Eigengut Überlebender</t>
  </si>
  <si>
    <t>Nachlassvermögen</t>
  </si>
  <si>
    <t>Güterrechtlicher Anspruch</t>
  </si>
  <si>
    <t>Überlebende Person erhält:</t>
  </si>
  <si>
    <t>Aus Nachlass</t>
  </si>
  <si>
    <t>Verbleibendes Vermögen für Überlebender</t>
  </si>
  <si>
    <t>Kontrolle Gesamtvermögen</t>
  </si>
  <si>
    <t>Nachkommen (Kinder, allenfalls Enkel</t>
  </si>
  <si>
    <t>Was bekommen der/die überlebende EhepartnerIn und die Nachkommen?</t>
  </si>
  <si>
    <t>Frei verfügbare Quote</t>
  </si>
  <si>
    <t>Ehepartner/in</t>
  </si>
  <si>
    <t>Sonstige Verwandte</t>
  </si>
  <si>
    <t>Güterstand</t>
  </si>
  <si>
    <t>Errungenschaftsbeteiligung</t>
  </si>
  <si>
    <t>Gütergemeinschaft</t>
  </si>
  <si>
    <t>Gütertrennung</t>
  </si>
  <si>
    <t>Pflichtteile und frei verfügbare Quote</t>
  </si>
  <si>
    <t>Eheliches Gesamtvermögen</t>
  </si>
  <si>
    <t>— das Eigengut der Ehefrau</t>
  </si>
  <si>
    <t>—  das Eigengut der Ehefrau</t>
  </si>
  <si>
    <t>— das Eigengut des Ehemannes</t>
  </si>
  <si>
    <t>— die Errungenschaft der Ehefrau</t>
  </si>
  <si>
    <t>— die Errungenschaft des Ehemannes</t>
  </si>
  <si>
    <t>—  das Eigengut des Ehemannes</t>
  </si>
  <si>
    <t>—  das Gesamtgut</t>
  </si>
  <si>
    <t>Ehegatten, haben zudem die Möglichkeit sich gegenseitig güterrechtlich mittels einem Ehevertrag besser abzusichern.</t>
  </si>
  <si>
    <t>Die Grafik veranschaulicht die Pflichtteile (Mindestanteile am Nachlass) Ihrer pflichtteilsgeschützten</t>
  </si>
  <si>
    <t>Pflichtteil EhegatteIn</t>
  </si>
  <si>
    <t>Pflichtteil Nachkommen</t>
  </si>
  <si>
    <t>Ehepaar oder eingetragene Ehe mit Nachkommen, Errungenschaftsbeteiligung</t>
  </si>
  <si>
    <r>
      <t xml:space="preserve">Pflichtteile </t>
    </r>
    <r>
      <rPr>
        <b/>
        <sz val="12"/>
        <rFont val="Webdings"/>
        <family val="1"/>
        <charset val="2"/>
      </rPr>
      <t>8</t>
    </r>
  </si>
  <si>
    <t>In CHF</t>
  </si>
  <si>
    <t>Resultat</t>
  </si>
  <si>
    <t>Partnerschaft</t>
  </si>
  <si>
    <t>Erben und die frei verfügbare Quote Ihres Nachlasses. Über die frei verfügbare Quote können Sie in einem</t>
  </si>
  <si>
    <t>Testament frei verfügen und damit beispielsweise den Ehegatten zusätzlich begünstigen.</t>
  </si>
  <si>
    <t>Eingetragene Partnerschaft</t>
  </si>
  <si>
    <t>Konkubinat</t>
  </si>
  <si>
    <t>Kinder, Enkel und deren Nachkommen</t>
  </si>
  <si>
    <r>
      <t xml:space="preserve">Ehepaar oder eingetragene Ehe mit </t>
    </r>
    <r>
      <rPr>
        <b/>
        <sz val="10"/>
        <color theme="1"/>
        <rFont val="Arial"/>
        <family val="2"/>
      </rPr>
      <t>lebende sonstige Verwandte (Grrosseltern</t>
    </r>
    <r>
      <rPr>
        <sz val="10"/>
        <color theme="1"/>
        <rFont val="Arial"/>
        <family val="2"/>
      </rPr>
      <t xml:space="preserve">, Onkel, Tanten etc. </t>
    </r>
  </si>
  <si>
    <t>Kinder, Enkel und deren Nachkommen &gt; Mutter und/oder Vater &gt; Geschwister, Nichten, Neffen und deren Nachkommen &gt; Sonstige Verwandte (Grosseltern, Onkel, Tanten Cousins, Cousinen und deren Nachkommen).</t>
  </si>
  <si>
    <t>Nachlass</t>
  </si>
  <si>
    <t>Hinterlassene</t>
  </si>
  <si>
    <t>Kein Güterstand</t>
  </si>
  <si>
    <t>Berechnen Sie Ihre persönliche Nachlass-Situation</t>
  </si>
  <si>
    <t>Eingetragene/r Partner/in</t>
  </si>
  <si>
    <t>Kinder</t>
  </si>
  <si>
    <t>Nachkommen und Verwandte</t>
  </si>
  <si>
    <t>Total</t>
  </si>
  <si>
    <t>Plichtteile</t>
  </si>
  <si>
    <t>Gesamt</t>
  </si>
  <si>
    <t>Geschwister, Nichten, Neffen</t>
  </si>
  <si>
    <t>Ehepaartner/in aus Nachlass</t>
  </si>
  <si>
    <t>https://www.zkb.ch/de/private/vorsorge/rechner-hilfsmittel/erbrechner.html/avvrtif/erbrechner/erben</t>
  </si>
  <si>
    <t>Errungenschaft</t>
  </si>
  <si>
    <t>Ehepartner/in erhält</t>
  </si>
  <si>
    <t>Total Eheparter/in</t>
  </si>
  <si>
    <t>Eigengut  Überlebende/r</t>
  </si>
  <si>
    <t>Andere Erben</t>
  </si>
  <si>
    <t>Ehepaartner/in güterrechtlicher Anspruch</t>
  </si>
  <si>
    <t>mit Kinder</t>
  </si>
  <si>
    <t>ohne Kinder</t>
  </si>
  <si>
    <t>Erben erhalten:</t>
  </si>
  <si>
    <t>Keine Partnerschaft / Konkubinat</t>
  </si>
  <si>
    <t>Vermögen im Detail:</t>
  </si>
  <si>
    <t>Pers. Eigengut Verstorbener</t>
  </si>
  <si>
    <t>Pers. Eigengut Überlebende(r)</t>
  </si>
  <si>
    <t>Anteil Gesamtgut</t>
  </si>
  <si>
    <t>Ehepartner/in verfügt nach Erbgang:</t>
  </si>
  <si>
    <t>Vater ODER Mutter + Geschwister</t>
  </si>
  <si>
    <t>Gesamtgut</t>
  </si>
  <si>
    <t xml:space="preserve">Mutter / Vater </t>
  </si>
  <si>
    <t>Pflichtteile / frei Quote Ehepaare und eingetr. Partnerschaften</t>
  </si>
  <si>
    <t>Vater oder Mutter + Geschwister</t>
  </si>
  <si>
    <t>Errungenschaftsbeteiligung &gt; Gütergemeinschaft &gt; Gütertrennung</t>
  </si>
  <si>
    <t>Ehegatte/in</t>
  </si>
  <si>
    <t xml:space="preserve">Andere </t>
  </si>
  <si>
    <t>Freie Quote</t>
  </si>
  <si>
    <t xml:space="preserve"> </t>
  </si>
  <si>
    <t>Eigengut verstorbener</t>
  </si>
  <si>
    <t>1/.2 vom Gesamtgut</t>
  </si>
  <si>
    <t>Güterrechtlicher Anspruch inkl. Eigenes Eigengut</t>
  </si>
  <si>
    <t>Bei Gütergemeinschaft ist für die Pflichteilberechnung wie folgt: Gesamtgut : 2 + Eigengut des Erblassers = NACHLASS. Davon sind die üblichen Pflichtteile</t>
  </si>
  <si>
    <t xml:space="preserve">Pflichtteil Kinder 25% </t>
  </si>
  <si>
    <t>Pflichtteil Eheparter 25% / 37.5%</t>
  </si>
  <si>
    <t>Pflichteile</t>
  </si>
  <si>
    <t>Pflichtteile</t>
  </si>
  <si>
    <t>Ehepartner/in &gt; Eingetragene Partnerschaft &gt; Alleinstehend, Keine Partnerschaft, Konkubinat, Lebensgefährte/in.</t>
  </si>
  <si>
    <t>übrige Verwandten</t>
  </si>
  <si>
    <t>Errungenschaft" und eingetr. Partnerschaft</t>
  </si>
  <si>
    <t>Wie das Güterrecht Ihren Nachlass beeinflusst</t>
  </si>
  <si>
    <t>https://www.zkb.ch/media/zkb/dokumente/broschueren/nachfolge.pdf</t>
  </si>
  <si>
    <t>https://www.zkb.ch/de/private/vorsorge/wissenswertes/erb-und-gueterrecht.html</t>
  </si>
  <si>
    <t>— Sie Ihre Partnerin oder Ihren Partner so weit als möglich absichern möchten.
— Ihre Nachkommen erst erben sollen, wenn beide Elternteile verstorben sind.
— Sie nicht möchten, dass Ihr Vermögen an Ihre gesetzlichen Erben fällt.
— Sie möchten, dass bestimmte Vermögenswerte an bestimmte Personen fallen.
— Sie möchten, dass die Erbteilung durch einen neutralen, professionellen Willensvollstrecker durchgeführt wird.
— Sie möchten, dass Ihr Patenkind einen «Batzen» erhält.
— Sie Ihr Vermögen wohltätigen Institutionen vermachen möchten.
— Sie möchten, dass zum Beispiel Ihre Tochter ein Vorwahlrecht für Ihre Liegenschaft erhält.
— Sie keine Nachkommen haben.
— Sie allein leben und es Ihnen nicht egal ist, was mit Ihrem Vermögen dereinst geschieht.</t>
  </si>
  <si>
    <r>
      <t xml:space="preserve">Glossar  </t>
    </r>
    <r>
      <rPr>
        <b/>
        <sz val="12"/>
        <rFont val="Webdings"/>
        <family val="1"/>
        <charset val="2"/>
      </rPr>
      <t>8</t>
    </r>
  </si>
  <si>
    <t>Eigengut</t>
  </si>
  <si>
    <t>Vorsorgegelder</t>
  </si>
  <si>
    <t>https://www.zkb.ch/de/private/hypotheken-immobilien/ratgeber/eigenheim-weitergeben.html</t>
  </si>
  <si>
    <t>Weitere Informationen</t>
  </si>
  <si>
    <t xml:space="preserve">Staat </t>
  </si>
  <si>
    <r>
      <rPr>
        <b/>
        <sz val="12"/>
        <rFont val="Webdings"/>
        <family val="1"/>
        <charset val="2"/>
      </rPr>
      <t>7</t>
    </r>
    <r>
      <rPr>
        <b/>
        <sz val="12"/>
        <rFont val="Arial"/>
        <family val="2"/>
      </rPr>
      <t xml:space="preserve"> Zur Startseite</t>
    </r>
  </si>
  <si>
    <t>mit Nachkommen</t>
  </si>
  <si>
    <t>ohne Nachkommen</t>
  </si>
  <si>
    <t>Pflichtteil  "übrige Verwandte"</t>
  </si>
  <si>
    <r>
      <t xml:space="preserve">Als Eigengut eines Ehegatten gelten die persönlichen Gegenstände, die in die Ehe </t>
    </r>
    <r>
      <rPr>
        <b/>
        <sz val="11"/>
        <color theme="9" tint="-0.499984740745262"/>
        <rFont val="Arial"/>
        <family val="2"/>
      </rPr>
      <t>eingebrachten Vermögenswerte</t>
    </r>
    <r>
      <rPr>
        <sz val="11"/>
        <color theme="9" tint="-0.499984740745262"/>
        <rFont val="Arial"/>
        <family val="2"/>
      </rPr>
      <t xml:space="preserve">, die während der Ehe erhaltenen Schenkungen und </t>
    </r>
    <r>
      <rPr>
        <b/>
        <sz val="11"/>
        <color theme="9" tint="-0.499984740745262"/>
        <rFont val="Arial"/>
        <family val="2"/>
      </rPr>
      <t>Erbschaften</t>
    </r>
    <r>
      <rPr>
        <sz val="11"/>
        <color theme="9" tint="-0.499984740745262"/>
        <rFont val="Arial"/>
        <family val="2"/>
      </rPr>
      <t xml:space="preserve">, Ersatzanschaffungen für das Eigengut sowie Genugtuungsansprüche. </t>
    </r>
  </si>
  <si>
    <r>
      <t xml:space="preserve">In der Errungenschaftsbeteiligung setzt sich das Nachlassvermögen aus dem </t>
    </r>
    <r>
      <rPr>
        <b/>
        <sz val="11"/>
        <color theme="9" tint="-0.499984740745262"/>
        <rFont val="Arial"/>
        <family val="2"/>
      </rPr>
      <t>Eigengut des Verstorbenen und der Hälfte beider Errungenschaften der Ehegatten</t>
    </r>
    <r>
      <rPr>
        <sz val="11"/>
        <color theme="9" tint="-0.499984740745262"/>
        <rFont val="Arial"/>
        <family val="2"/>
      </rPr>
      <t xml:space="preserve"> zusammen, sofern in einem Ehevertrag nicht etwas anderes vereinbart wurde.</t>
    </r>
  </si>
  <si>
    <r>
      <t xml:space="preserve">Eingetragene Partnerschaft (gemäss Partnerschaftsgesetz, Part (G) bezeichnet die im Zivilstandsregister eingetragene Partnerschaft </t>
    </r>
    <r>
      <rPr>
        <b/>
        <sz val="11"/>
        <color theme="9" tint="-0.499984740745262"/>
        <rFont val="Arial"/>
        <family val="2"/>
      </rPr>
      <t>zweier Personen gleichen Geschlechts</t>
    </r>
    <r>
      <rPr>
        <sz val="11"/>
        <color theme="9" tint="-0.499984740745262"/>
        <rFont val="Arial"/>
        <family val="2"/>
      </rPr>
      <t>, wodurch beide damit zu einer Lebensgemeinschaft mit gegenseitigen Rechten und Pflichten verbunden sind und der Personenstand (Zivilstand) in "eingetragener Partnerschaft" lautet.</t>
    </r>
  </si>
  <si>
    <r>
      <t xml:space="preserve">Das </t>
    </r>
    <r>
      <rPr>
        <b/>
        <sz val="11"/>
        <color theme="9" tint="-0.499984740745262"/>
        <rFont val="Arial"/>
        <family val="2"/>
      </rPr>
      <t>Nachlassvermögen abzüglich</t>
    </r>
    <r>
      <rPr>
        <sz val="11"/>
        <color theme="9" tint="-0.499984740745262"/>
        <rFont val="Arial"/>
        <family val="2"/>
      </rPr>
      <t xml:space="preserve"> aller </t>
    </r>
    <r>
      <rPr>
        <b/>
        <sz val="11"/>
        <color theme="9" tint="-0.499984740745262"/>
        <rFont val="Arial"/>
        <family val="2"/>
      </rPr>
      <t>Pflichtteile</t>
    </r>
    <r>
      <rPr>
        <sz val="11"/>
        <color theme="9" tint="-0.499984740745262"/>
        <rFont val="Arial"/>
        <family val="2"/>
      </rPr>
      <t xml:space="preserve"> ergibt die </t>
    </r>
    <r>
      <rPr>
        <b/>
        <sz val="11"/>
        <color theme="9" tint="-0.499984740745262"/>
        <rFont val="Arial"/>
        <family val="2"/>
      </rPr>
      <t>freie Quote</t>
    </r>
    <r>
      <rPr>
        <sz val="11"/>
        <color theme="9" tint="-0.499984740745262"/>
        <rFont val="Arial"/>
        <family val="2"/>
      </rPr>
      <t xml:space="preserve">, über die man nach Belieben verfügen kann. Nur wer keine pflichtteilsgeschützten Erben hinterlässt, kann sein gesamtes Vermögen völlig frei verteilen, zum Beispiel auch gemeinnützigen Organisationen vermachen. Die Erbquoten und Pflichtteile beziehen sich </t>
    </r>
    <r>
      <rPr>
        <b/>
        <sz val="11"/>
        <color theme="9" tint="-0.499984740745262"/>
        <rFont val="Arial"/>
        <family val="2"/>
      </rPr>
      <t>nur auf das Nachlassvermögen</t>
    </r>
    <r>
      <rPr>
        <sz val="11"/>
        <color theme="9" tint="-0.499984740745262"/>
        <rFont val="Arial"/>
        <family val="2"/>
      </rPr>
      <t xml:space="preserve">. Bevor es zur Erbteilung kommt, wird dem überlebenden Ehepartner in der so genannten güterrechtlichen Auseinandersetzung bereits der Anteil am ehelichen Vermögen zugewiesen, der ihm allein gehört. </t>
    </r>
    <r>
      <rPr>
        <b/>
        <sz val="11"/>
        <color theme="9" tint="-0.499984740745262"/>
        <rFont val="Arial"/>
        <family val="2"/>
      </rPr>
      <t>Diesen Anteil muss er nicht mit den übrigen Erben teilen.</t>
    </r>
  </si>
  <si>
    <t>Hinterlässt die verstorbene Person weder Erben aus der Verwandtschaft bis und mit grosselterlichem Stamm noch einen Ehegatten oder einen eingetragenen Partner / eine eingetragene Partnerin, fällt der Nachlass an den Wohnsitzkanton.</t>
  </si>
  <si>
    <t>Konkubinat bezeichnet das Zusammenleben zweier verschieden- oder gleichgeschlechtlicher Personen ohne Trauschein in einer eheähnlichen Gemeinschaft. Die gesetzliche Erbfolge berücksichtigt unverheiratete Lebenspartner (Konkubinatspartner) nicht. Ohne ein Testament geht der Konkubinatspartner leer aus.</t>
  </si>
  <si>
    <t>https://www.prosenectute.ch/de/dienstleistungen/orientierungshilfen/testament-rechner.html</t>
  </si>
  <si>
    <t xml:space="preserve">    Auswahl</t>
  </si>
  <si>
    <r>
      <t xml:space="preserve">Ohne Ehevertrag gelten bei einer Ehe die Bestimmungen des ordentlichen Güterstandes der </t>
    </r>
    <r>
      <rPr>
        <b/>
        <sz val="11"/>
        <color rgb="FF003CB4"/>
        <rFont val="Arial"/>
        <family val="2"/>
      </rPr>
      <t>Errungenschaftsbeteiligung</t>
    </r>
    <r>
      <rPr>
        <sz val="11"/>
        <color rgb="FF003CB4"/>
        <rFont val="Arial"/>
        <family val="2"/>
      </rPr>
      <t xml:space="preserve">. Die meisten Ehepaare in der Schweiz leben unter diesem Güterstand. Daneben gibt es noch die Güterstände </t>
    </r>
    <r>
      <rPr>
        <b/>
        <sz val="11"/>
        <color rgb="FF003CB4"/>
        <rFont val="Arial"/>
        <family val="2"/>
      </rPr>
      <t>Gütergemeinschaft</t>
    </r>
    <r>
      <rPr>
        <sz val="11"/>
        <color rgb="FF003CB4"/>
        <rFont val="Arial"/>
        <family val="2"/>
      </rPr>
      <t xml:space="preserve"> und </t>
    </r>
    <r>
      <rPr>
        <b/>
        <sz val="11"/>
        <color rgb="FF003CB4"/>
        <rFont val="Arial"/>
        <family val="2"/>
      </rPr>
      <t>Gütertrennung</t>
    </r>
    <r>
      <rPr>
        <sz val="11"/>
        <color rgb="FF003CB4"/>
        <rFont val="Arial"/>
        <family val="2"/>
      </rPr>
      <t xml:space="preserve">, welche jedoch </t>
    </r>
    <r>
      <rPr>
        <b/>
        <sz val="11"/>
        <color rgb="FF003CB4"/>
        <rFont val="Arial"/>
        <family val="2"/>
      </rPr>
      <t>nur durch einen Ehevertrag</t>
    </r>
    <r>
      <rPr>
        <sz val="11"/>
        <color rgb="FF003CB4"/>
        <rFont val="Arial"/>
        <family val="2"/>
      </rPr>
      <t xml:space="preserve"> oder im Falle der Gütertrennung auch von Gesetzes wegen zustande kommen. Die Höhe des Anspruchs des überlebenden Ehegatten können Sie durch die Wahl Ihres Güterstandes und dessen Ausgestaltung mittels ehevertraglicher Regelungen massgeblich beeinflussen. Der Güterstand eines Ehepaares sagt aus, wie die Folgen der Heirat aus finanzieller Sicht aussehen werden. </t>
    </r>
    <r>
      <rPr>
        <b/>
        <sz val="11"/>
        <color rgb="FF003CB4"/>
        <rFont val="Arial"/>
        <family val="2"/>
      </rPr>
      <t>Es gibt dabei im Schweizerischen Recht die drei oben beschriebenen Güterstände, von denen man sich als Ehepaar für eines entscheiden kann</t>
    </r>
    <r>
      <rPr>
        <sz val="11"/>
        <color rgb="FF003CB4"/>
        <rFont val="Arial"/>
        <family val="2"/>
      </rPr>
      <t>. Das Ziel der güterrechtlichen Auseinandersetzung ist es, die Vermögenswerte der Ehegatten unter ihnen aufzuteilen. Verstirbt einer der Ehegatten, so bildet lediglich sein Anteil am ehelichen Vermögen nach der güterrechtlichen Auseinandersetzung die Erbmasse. Da der Güterstand auch den Nachlass der Eheleute beeinflusst, stellt sich die Frage, wen von Ihren Angehörigen Sie am meisten begünstigen wollen. Prüfen Sie, ob Sie mit einem anderen Güterstand diese Personen stärker begünstigen können.</t>
    </r>
    <r>
      <rPr>
        <b/>
        <sz val="11"/>
        <color rgb="FF003CB4"/>
        <rFont val="Arial"/>
        <family val="2"/>
      </rPr>
      <t xml:space="preserve"> Lassen Sie sich beraten!</t>
    </r>
    <r>
      <rPr>
        <sz val="11"/>
        <color rgb="FF003CB4"/>
        <rFont val="Arial"/>
        <family val="2"/>
      </rPr>
      <t xml:space="preserve"> </t>
    </r>
  </si>
  <si>
    <t>Eine güter- und erbrechtliche Beratung ist insbesondere dann sinnvoll, wenn…</t>
  </si>
  <si>
    <r>
      <t xml:space="preserve">Die </t>
    </r>
    <r>
      <rPr>
        <b/>
        <sz val="11"/>
        <color rgb="FF003CB4"/>
        <rFont val="Arial"/>
        <family val="2"/>
      </rPr>
      <t>Errungenschaftsbeteiligung ist als ordentlicher (gesetzlicher) Güterstand</t>
    </r>
    <r>
      <rPr>
        <sz val="11"/>
        <color rgb="FF003CB4"/>
        <rFont val="Arial"/>
        <family val="2"/>
      </rPr>
      <t xml:space="preserve"> derjenige, unter dem man ohne weiteres Zutun nach der Heirat </t>
    </r>
    <r>
      <rPr>
        <b/>
        <sz val="11"/>
        <color rgb="FF003CB4"/>
        <rFont val="Arial"/>
        <family val="2"/>
      </rPr>
      <t>"automatisch"</t>
    </r>
    <r>
      <rPr>
        <sz val="11"/>
        <color rgb="FF003CB4"/>
        <rFont val="Arial"/>
        <family val="2"/>
      </rPr>
      <t xml:space="preserve"> lebt. Falls Sie also keine güter- und/oder erbrechtlichen Regelungen getroffen haben, wird Ihr Vermögen nach den gesetzlichen Bestimmungen unter den Ehegatten und anschliessend unter den Erben aufgeteilt. Die Errungenschaftsbeteiligung kennt vier Gütermassen:                                                                                                                                                                                                                                                                                                      </t>
    </r>
  </si>
  <si>
    <r>
      <t xml:space="preserve">Der Güterstand der Gütergemeinschaft wird durch </t>
    </r>
    <r>
      <rPr>
        <b/>
        <sz val="11"/>
        <color rgb="FF003CB4"/>
        <rFont val="Arial"/>
        <family val="2"/>
      </rPr>
      <t>Ehevertrag</t>
    </r>
    <r>
      <rPr>
        <sz val="11"/>
        <color rgb="FF003CB4"/>
        <rFont val="Arial"/>
        <family val="2"/>
      </rPr>
      <t xml:space="preserve"> zwischen Eheleuten begründet. Dabei vereinigen sie mit wenigen Ausnahmen das </t>
    </r>
    <r>
      <rPr>
        <b/>
        <sz val="11"/>
        <color rgb="FF003CB4"/>
        <rFont val="Arial"/>
        <family val="2"/>
      </rPr>
      <t>gesamte eheliche Vermögen zu einem Gesamtgut,</t>
    </r>
    <r>
      <rPr>
        <sz val="11"/>
        <color rgb="FF003CB4"/>
        <rFont val="Arial"/>
        <family val="2"/>
      </rPr>
      <t xml:space="preserve"> das beiden Eheleuten gehört, das sie gemeinsam verwalten und über welches sie gemeinsam verfügen. Sofern nichts anderes vereinbart wurde, fallen im Todesfall das </t>
    </r>
    <r>
      <rPr>
        <b/>
        <sz val="11"/>
        <color rgb="FF003CB4"/>
        <rFont val="Arial"/>
        <family val="2"/>
      </rPr>
      <t>Eigengut der verstorbenen Person sowie die Hälfte des Gesamtgutes in den Nachlass</t>
    </r>
    <r>
      <rPr>
        <sz val="11"/>
        <color rgb="FF003CB4"/>
        <rFont val="Arial"/>
        <family val="2"/>
      </rPr>
      <t>. Die Gütergemeinschaft kennt drei Gütermassen:</t>
    </r>
  </si>
  <si>
    <r>
      <t xml:space="preserve">Das gesamte Vermögen beider Ehegatten (grundsätzlich) ohne Vorsorgegelder. </t>
    </r>
    <r>
      <rPr>
        <b/>
        <sz val="11"/>
        <color theme="9" tint="-0.499984740745262"/>
        <rFont val="Arial"/>
        <family val="2"/>
      </rPr>
      <t xml:space="preserve">Wohneigentum ist zum Verkehrswert </t>
    </r>
    <r>
      <rPr>
        <sz val="11"/>
        <color theme="9" tint="-0.499984740745262"/>
        <rFont val="Arial"/>
        <family val="2"/>
      </rPr>
      <t>einzusetzen.</t>
    </r>
  </si>
  <si>
    <r>
      <t xml:space="preserve">Sämtliche Vorsorgegelder, </t>
    </r>
    <r>
      <rPr>
        <sz val="11"/>
        <color theme="9" tint="-0.499984740745262"/>
        <rFont val="Arial"/>
        <family val="2"/>
      </rPr>
      <t>beispielsweise aus der 3. Säule, der Pensionskasse oder aus dem Freizügigkeitsguthaben</t>
    </r>
    <r>
      <rPr>
        <b/>
        <sz val="11"/>
        <color theme="9" tint="-0.499984740745262"/>
        <rFont val="Arial"/>
        <family val="2"/>
      </rPr>
      <t xml:space="preserve"> fallen nicht in den Nachlass der verstorbenen Person. </t>
    </r>
    <r>
      <rPr>
        <sz val="11"/>
        <color theme="9" tint="-0.499984740745262"/>
        <rFont val="Arial"/>
        <family val="2"/>
      </rPr>
      <t>Für Versicherungslösungen gelten besondere Bestimmungen.</t>
    </r>
  </si>
  <si>
    <r>
      <t xml:space="preserve">Der Güterstand der Gütertrennung wird mittels Ehevertrages vereinbart. Er kann aber auch als ausserordentlicher Güterstand von Gesetzes wegen eintreten. Jeder Ehepartner behält das Eigentum an den eingebrachten Vermögenswerten. Bei der Gütertrennung gibt es also lediglich das Vermögen der Frau und jenes des Mannes. Das Vermögen der Ehegatten ist klar getrennt. Im Todesfall findet keine güterrechtliche Teilung statt. Der überlebende Ehegatte behält sein oder ihr Eigentum. Das Vermögen der verstorbenen Person bildet ungeteilt den Nachlass, an dem der überlebende Ehegatte als (Mit-)Erbe beteiligt ist. Zu beachten ist jedoch die Beweislastregel von Art. 248 ZGB, wobei alle Vermögenswerte der Ehegatten als Miteigentum betrachtet werden, solange nicht gegenteiliges bewiesen wird. </t>
    </r>
    <r>
      <rPr>
        <b/>
        <sz val="11"/>
        <color theme="4" tint="-0.249977111117893"/>
        <rFont val="Arial"/>
        <family val="2"/>
      </rPr>
      <t>Verstirbt ein Ehegatten, so bildet sein Vermögen direkt den Nachlass.</t>
    </r>
  </si>
  <si>
    <r>
      <t>Das Eigengut jedes Ehegatten umfasst nach dem Güterrecht im Wesentlichen sein oder ihr</t>
    </r>
    <r>
      <rPr>
        <b/>
        <sz val="11"/>
        <color rgb="FF003CB4"/>
        <rFont val="Arial"/>
        <family val="2"/>
      </rPr>
      <t xml:space="preserve"> in die Ehe eingebrachtes Vermögen und seine oder ihre während der Ehe erhaltenen Erbschaften und Schenkungen.</t>
    </r>
    <r>
      <rPr>
        <sz val="11"/>
        <color rgb="FF003CB4"/>
        <rFont val="Arial"/>
        <family val="2"/>
      </rPr>
      <t xml:space="preserve"> Alles, was die Eheleute </t>
    </r>
    <r>
      <rPr>
        <b/>
        <sz val="11"/>
        <color rgb="FF003CB4"/>
        <rFont val="Arial"/>
        <family val="2"/>
      </rPr>
      <t>während der Ehe erarbeiten</t>
    </r>
    <r>
      <rPr>
        <sz val="11"/>
        <color rgb="FF003CB4"/>
        <rFont val="Arial"/>
        <family val="2"/>
      </rPr>
      <t xml:space="preserve">, bildet ihre </t>
    </r>
    <r>
      <rPr>
        <b/>
        <sz val="11"/>
        <color rgb="FF003CB4"/>
        <rFont val="Arial"/>
        <family val="2"/>
      </rPr>
      <t>Errungenschaft</t>
    </r>
    <r>
      <rPr>
        <sz val="11"/>
        <color rgb="FF003CB4"/>
        <rFont val="Arial"/>
        <family val="2"/>
      </rPr>
      <t xml:space="preserve">, zum Beispiel Lohn und Erträge des Eigenguts. </t>
    </r>
    <r>
      <rPr>
        <b/>
        <sz val="11"/>
        <color rgb="FF003CB4"/>
        <rFont val="Arial"/>
        <family val="2"/>
      </rPr>
      <t>Sämtliche Vorsorgegelder</t>
    </r>
    <r>
      <rPr>
        <sz val="11"/>
        <color rgb="FF003CB4"/>
        <rFont val="Arial"/>
        <family val="2"/>
      </rPr>
      <t xml:space="preserve">, beispielsweise aus der 3. Säule, der Pensionskasse oder aus dem Freizügigkeitsguthaben </t>
    </r>
    <r>
      <rPr>
        <b/>
        <sz val="11"/>
        <color rgb="FF003CB4"/>
        <rFont val="Arial"/>
        <family val="2"/>
      </rPr>
      <t xml:space="preserve">fallen nicht in den Nachlass der verstorbenen Person. </t>
    </r>
    <r>
      <rPr>
        <sz val="11"/>
        <color rgb="FF003CB4"/>
        <rFont val="Arial"/>
        <family val="2"/>
      </rPr>
      <t>Für Versicherung- lösungen gelten besondere Bestimmungen.</t>
    </r>
    <r>
      <rPr>
        <b/>
        <sz val="11"/>
        <color rgb="FF003CB4"/>
        <rFont val="Arial"/>
        <family val="2"/>
      </rPr>
      <t xml:space="preserve"> </t>
    </r>
    <r>
      <rPr>
        <sz val="11"/>
        <color rgb="FF003CB4"/>
        <rFont val="Arial"/>
        <family val="2"/>
      </rPr>
      <t>Eheleute können die Beteiligung an den Errungenschaften mit einem Ehevertrag abändern. Am häufigsten wird vereinbart, dass beim Tod eines Ehegatten die gesamte Errungenschaft beider Ehegatten dem Überlebenden zusteht.</t>
    </r>
  </si>
  <si>
    <r>
      <rPr>
        <b/>
        <sz val="11"/>
        <color rgb="FF003CB4"/>
        <rFont val="Arial"/>
        <family val="2"/>
      </rPr>
      <t>Das Gesamtgut steht den Ehegatten schliesslich gleichermassen zu.</t>
    </r>
    <r>
      <rPr>
        <sz val="11"/>
        <color rgb="FF003CB4"/>
        <rFont val="Arial"/>
        <family val="2"/>
      </rPr>
      <t xml:space="preserve"> Neben dem Gesamtgut gibt es aber auch in einer Gütergemeinschaft das Eigengut, das jedem Partner alleine gehört. Erbschaften und Schenkungen, aber auch bestimmte Vermögenswerte, die die Gatten durch zusätzliche Vereinbarungen im Ehevertrag festlegen können, fallen ins Eigengut und sind </t>
    </r>
    <r>
      <rPr>
        <sz val="11"/>
        <color theme="4" tint="-0.249977111117893"/>
        <rFont val="Arial"/>
        <family val="2"/>
      </rPr>
      <t xml:space="preserve">damit von einer Vermögensaufteilung ausgenommen. </t>
    </r>
    <r>
      <rPr>
        <b/>
        <sz val="11"/>
        <color theme="4" tint="-0.249977111117893"/>
        <rFont val="Arial"/>
        <family val="2"/>
      </rPr>
      <t>Alle Vorsorgeguthaben (Guthaben aus Pensionskasse, 3. Säule und Freizügigkeitsguthaben)</t>
    </r>
    <r>
      <rPr>
        <sz val="11"/>
        <color theme="4" tint="-0.249977111117893"/>
        <rFont val="Arial"/>
        <family val="2"/>
      </rPr>
      <t xml:space="preserve">, </t>
    </r>
    <r>
      <rPr>
        <b/>
        <sz val="11"/>
        <color theme="4" tint="-0.249977111117893"/>
        <rFont val="Arial"/>
        <family val="2"/>
      </rPr>
      <t>fallen nicht</t>
    </r>
    <r>
      <rPr>
        <sz val="11"/>
        <color theme="4" tint="-0.249977111117893"/>
        <rFont val="Arial"/>
        <family val="2"/>
      </rPr>
      <t xml:space="preserve"> </t>
    </r>
    <r>
      <rPr>
        <b/>
        <sz val="11"/>
        <color theme="4" tint="-0.249977111117893"/>
        <rFont val="Arial"/>
        <family val="2"/>
      </rPr>
      <t>in den Nachlass.</t>
    </r>
    <r>
      <rPr>
        <sz val="11"/>
        <color theme="4" tint="-0.249977111117893"/>
        <rFont val="Arial"/>
        <family val="2"/>
      </rPr>
      <t xml:space="preserve"> Für Versicherungslösungen gelten besondere Bestimmungen. Die Begünstigung wird durch das betroffene Sozialversicherungsrecht geregelt.         </t>
    </r>
    <r>
      <rPr>
        <sz val="11"/>
        <color rgb="FFFF0000"/>
        <rFont val="Arial"/>
        <family val="2"/>
      </rPr>
      <t xml:space="preserve">                                                                                  </t>
    </r>
    <r>
      <rPr>
        <sz val="11"/>
        <color rgb="FF003CB4"/>
        <rFont val="Arial"/>
        <family val="2"/>
      </rPr>
      <t xml:space="preserve">                                                </t>
    </r>
  </si>
  <si>
    <r>
      <rPr>
        <b/>
        <sz val="18"/>
        <color rgb="FF003CB4"/>
        <rFont val="Arial"/>
        <family val="2"/>
      </rPr>
      <t xml:space="preserve">Glossar </t>
    </r>
    <r>
      <rPr>
        <b/>
        <sz val="9"/>
        <color rgb="FF003CB4"/>
        <rFont val="Arial"/>
        <family val="2"/>
      </rPr>
      <t>© Zürcher Kantonalbank, Advokatur Lemann, Walz &amp; Partner u.a.m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</si>
</sst>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CHF&quot;\ * #,##0.00_ ;_ &quot;CHF&quot;\ * \-#,##0.00_ ;_ &quot;CHF&quot;\ * &quot;-&quot;??_ ;_ @_ "/>
    <numFmt numFmtId="43" formatCode="_ * #,##0.00_ ;_ * \-#,##0.00_ ;_ * &quot;-&quot;??_ ;_ @_ "/>
  </numFmts>
  <fonts count="57">
    <font>
      <sz val="10"/>
      <color theme="1"/>
      <name val="Arial"/>
      <family val="2"/>
    </font>
    <font>
      <sz val="10"/>
      <color theme="1"/>
      <name val="Arial"/>
      <family val="2"/>
    </font>
    <font>
      <b/>
      <sz val="10"/>
      <color theme="1"/>
      <name val="Arial"/>
      <family val="2"/>
    </font>
    <font>
      <sz val="20"/>
      <color theme="1"/>
      <name val="Arial"/>
      <family val="2"/>
    </font>
    <font>
      <u/>
      <sz val="10"/>
      <color theme="10"/>
      <name val="Arial"/>
      <family val="2"/>
    </font>
    <font>
      <b/>
      <sz val="16"/>
      <color rgb="FF003CB4"/>
      <name val="Arial"/>
      <family val="2"/>
    </font>
    <font>
      <sz val="20"/>
      <color rgb="FF003CB4"/>
      <name val="Arial"/>
      <family val="2"/>
    </font>
    <font>
      <sz val="12"/>
      <color theme="1"/>
      <name val="Arial"/>
      <family val="2"/>
    </font>
    <font>
      <b/>
      <sz val="12"/>
      <color theme="1"/>
      <name val="Arial"/>
      <family val="2"/>
    </font>
    <font>
      <sz val="10"/>
      <color theme="5" tint="0.39997558519241921"/>
      <name val="Arial"/>
      <family val="2"/>
    </font>
    <font>
      <b/>
      <sz val="12"/>
      <name val="Arial"/>
      <family val="2"/>
    </font>
    <font>
      <b/>
      <sz val="12"/>
      <name val="Webdings"/>
      <family val="1"/>
      <charset val="2"/>
    </font>
    <font>
      <sz val="9"/>
      <color theme="1"/>
      <name val="Arial"/>
      <family val="2"/>
    </font>
    <font>
      <sz val="12"/>
      <color theme="2" tint="-0.499984740745262"/>
      <name val="Arial"/>
      <family val="2"/>
    </font>
    <font>
      <sz val="10"/>
      <color rgb="FFFF0000"/>
      <name val="Arial"/>
      <family val="2"/>
    </font>
    <font>
      <b/>
      <sz val="10"/>
      <color rgb="FFFF0000"/>
      <name val="Arial"/>
      <family val="2"/>
    </font>
    <font>
      <sz val="18"/>
      <color theme="1"/>
      <name val="Arial"/>
      <family val="2"/>
    </font>
    <font>
      <b/>
      <sz val="22"/>
      <color rgb="FF003CB4"/>
      <name val="Arial"/>
      <family val="2"/>
    </font>
    <font>
      <sz val="11"/>
      <color theme="1"/>
      <name val="Arial"/>
      <family val="2"/>
    </font>
    <font>
      <b/>
      <sz val="11"/>
      <color theme="1"/>
      <name val="Arial"/>
      <family val="2"/>
    </font>
    <font>
      <sz val="16"/>
      <color theme="1"/>
      <name val="Arial"/>
      <family val="2"/>
    </font>
    <font>
      <b/>
      <sz val="24"/>
      <color rgb="FF003CB4"/>
      <name val="Arial"/>
      <family val="2"/>
    </font>
    <font>
      <b/>
      <sz val="16"/>
      <color theme="5" tint="-0.249977111117893"/>
      <name val="Arial"/>
      <family val="2"/>
    </font>
    <font>
      <sz val="20"/>
      <color rgb="FF0070C0"/>
      <name val="Arial"/>
      <family val="2"/>
    </font>
    <font>
      <sz val="10"/>
      <color rgb="FF1A1A1A"/>
      <name val="Arial"/>
      <family val="2"/>
    </font>
    <font>
      <b/>
      <sz val="12"/>
      <color rgb="FFFF0000"/>
      <name val="Arial"/>
      <family val="2"/>
    </font>
    <font>
      <sz val="10"/>
      <color rgb="FF3F3F76"/>
      <name val="Arial"/>
      <family val="2"/>
    </font>
    <font>
      <sz val="10"/>
      <name val="Arial"/>
      <family val="2"/>
    </font>
    <font>
      <b/>
      <sz val="10"/>
      <color rgb="FF3F3F76"/>
      <name val="Arial"/>
      <family val="2"/>
    </font>
    <font>
      <b/>
      <sz val="11"/>
      <color rgb="FF3F3F76"/>
      <name val="Arial"/>
      <family val="2"/>
    </font>
    <font>
      <b/>
      <sz val="10"/>
      <name val="Arial"/>
      <family val="2"/>
    </font>
    <font>
      <b/>
      <sz val="16"/>
      <color theme="9" tint="-0.499984740745262"/>
      <name val="Arial"/>
      <family val="2"/>
    </font>
    <font>
      <b/>
      <sz val="14"/>
      <color rgb="FF003CB4"/>
      <name val="Arial"/>
      <family val="2"/>
    </font>
    <font>
      <sz val="14"/>
      <name val="Arial"/>
      <family val="2"/>
    </font>
    <font>
      <u/>
      <sz val="16"/>
      <color theme="10"/>
      <name val="Arial"/>
      <family val="2"/>
    </font>
    <font>
      <b/>
      <sz val="12"/>
      <name val="Arial"/>
      <family val="1"/>
      <charset val="2"/>
    </font>
    <font>
      <b/>
      <sz val="28"/>
      <color rgb="FFFF0000"/>
      <name val="Wingdings 2"/>
      <family val="1"/>
      <charset val="2"/>
    </font>
    <font>
      <sz val="18"/>
      <color theme="1"/>
      <name val="Wingdings 2"/>
      <family val="1"/>
      <charset val="2"/>
    </font>
    <font>
      <b/>
      <sz val="34"/>
      <color rgb="FFFF0000"/>
      <name val="Wingdings 2"/>
      <family val="1"/>
      <charset val="2"/>
    </font>
    <font>
      <b/>
      <sz val="12"/>
      <color rgb="FFC00000"/>
      <name val="Arial"/>
      <family val="2"/>
    </font>
    <font>
      <sz val="14"/>
      <color theme="1"/>
      <name val="Arial"/>
      <family val="2"/>
    </font>
    <font>
      <b/>
      <sz val="14"/>
      <color theme="9" tint="-0.499984740745262"/>
      <name val="Arial"/>
      <family val="2"/>
    </font>
    <font>
      <sz val="10"/>
      <color rgb="FF000000"/>
      <name val="Times New Roman"/>
      <family val="1"/>
    </font>
    <font>
      <sz val="12"/>
      <name val="Arial"/>
      <family val="2"/>
    </font>
    <font>
      <b/>
      <sz val="9"/>
      <color rgb="FF003CB4"/>
      <name val="Arial"/>
      <family val="2"/>
    </font>
    <font>
      <sz val="11"/>
      <color rgb="FF003CB4"/>
      <name val="Arial"/>
      <family val="2"/>
    </font>
    <font>
      <b/>
      <sz val="11"/>
      <color rgb="FF003CB4"/>
      <name val="Arial"/>
      <family val="2"/>
    </font>
    <font>
      <sz val="11"/>
      <color theme="4" tint="-0.249977111117893"/>
      <name val="Arial"/>
      <family val="2"/>
    </font>
    <font>
      <b/>
      <sz val="11"/>
      <color theme="4" tint="-0.249977111117893"/>
      <name val="Arial"/>
      <family val="2"/>
    </font>
    <font>
      <sz val="11"/>
      <color rgb="FFFF0000"/>
      <name val="Arial"/>
      <family val="2"/>
    </font>
    <font>
      <b/>
      <sz val="11"/>
      <color theme="9" tint="-0.499984740745262"/>
      <name val="Arial"/>
      <family val="2"/>
    </font>
    <font>
      <sz val="11"/>
      <color theme="9" tint="-0.499984740745262"/>
      <name val="Arial"/>
      <family val="2"/>
    </font>
    <font>
      <b/>
      <u/>
      <sz val="11"/>
      <color rgb="FFC00000"/>
      <name val="Arial"/>
      <family val="2"/>
    </font>
    <font>
      <b/>
      <sz val="11"/>
      <color rgb="FFC00000"/>
      <name val="Arial"/>
      <family val="2"/>
    </font>
    <font>
      <b/>
      <sz val="18"/>
      <color rgb="FF003CB4"/>
      <name val="Arial"/>
      <family val="2"/>
    </font>
    <font>
      <b/>
      <sz val="20"/>
      <color rgb="FF003CB4"/>
      <name val="Arial"/>
      <family val="2"/>
    </font>
    <font>
      <b/>
      <sz val="14"/>
      <color theme="1"/>
      <name val="Arial"/>
      <family val="2"/>
    </font>
  </fonts>
  <fills count="2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7C8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CC99"/>
      </patternFill>
    </fill>
    <fill>
      <patternFill patternType="solid">
        <fgColor theme="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style="medium">
        <color indexed="64"/>
      </right>
      <top style="medium">
        <color indexed="64"/>
      </top>
      <bottom style="thin">
        <color rgb="FF7F7F7F"/>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7F7F7F"/>
      </right>
      <top style="medium">
        <color indexed="64"/>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6" fillId="15" borderId="14" applyNumberFormat="0" applyAlignment="0" applyProtection="0"/>
    <xf numFmtId="0" fontId="42" fillId="0" borderId="0"/>
    <xf numFmtId="44" fontId="1" fillId="0" borderId="0" applyFont="0" applyFill="0" applyBorder="0" applyAlignment="0" applyProtection="0"/>
  </cellStyleXfs>
  <cellXfs count="252">
    <xf numFmtId="0" fontId="0" fillId="0" borderId="0" xfId="0"/>
    <xf numFmtId="0" fontId="0" fillId="2" borderId="0" xfId="0" applyFill="1"/>
    <xf numFmtId="0" fontId="0" fillId="3" borderId="0" xfId="0" applyFill="1"/>
    <xf numFmtId="0" fontId="2" fillId="4" borderId="0" xfId="0" applyFont="1" applyFill="1"/>
    <xf numFmtId="0" fontId="0" fillId="5" borderId="0" xfId="0" applyFill="1"/>
    <xf numFmtId="4" fontId="0" fillId="2" borderId="0" xfId="0" applyNumberFormat="1" applyFill="1"/>
    <xf numFmtId="4" fontId="0" fillId="3" borderId="0" xfId="1" applyNumberFormat="1" applyFont="1" applyFill="1"/>
    <xf numFmtId="4" fontId="0" fillId="0" borderId="0" xfId="0" applyNumberFormat="1"/>
    <xf numFmtId="4" fontId="2" fillId="4" borderId="0" xfId="1" applyNumberFormat="1" applyFont="1" applyFill="1"/>
    <xf numFmtId="4" fontId="0" fillId="3" borderId="0" xfId="0" applyNumberFormat="1" applyFill="1"/>
    <xf numFmtId="0" fontId="2" fillId="0" borderId="0" xfId="0" applyFont="1"/>
    <xf numFmtId="4" fontId="2" fillId="0" borderId="0" xfId="1" applyNumberFormat="1" applyFont="1" applyFill="1"/>
    <xf numFmtId="4" fontId="2" fillId="4" borderId="0" xfId="0" applyNumberFormat="1" applyFont="1" applyFill="1"/>
    <xf numFmtId="4" fontId="2" fillId="5" borderId="0" xfId="0" applyNumberFormat="1" applyFont="1" applyFill="1"/>
    <xf numFmtId="0" fontId="2" fillId="5" borderId="0" xfId="0" applyFont="1" applyFill="1"/>
    <xf numFmtId="4" fontId="2" fillId="5" borderId="0" xfId="1" applyNumberFormat="1" applyFont="1" applyFill="1"/>
    <xf numFmtId="4" fontId="0" fillId="0" borderId="0" xfId="0" applyNumberFormat="1" applyAlignment="1">
      <alignment horizontal="center"/>
    </xf>
    <xf numFmtId="0" fontId="0" fillId="6" borderId="0" xfId="0" applyFill="1"/>
    <xf numFmtId="4" fontId="0" fillId="6" borderId="0" xfId="0" applyNumberFormat="1" applyFill="1"/>
    <xf numFmtId="0" fontId="0" fillId="8" borderId="0" xfId="0" applyFill="1"/>
    <xf numFmtId="10" fontId="1" fillId="6" borderId="0" xfId="1" applyNumberFormat="1" applyFont="1" applyFill="1"/>
    <xf numFmtId="0" fontId="3" fillId="6" borderId="0" xfId="0" applyFont="1" applyFill="1"/>
    <xf numFmtId="0" fontId="0" fillId="8" borderId="0" xfId="0" applyFill="1" applyProtection="1">
      <protection locked="0"/>
    </xf>
    <xf numFmtId="0" fontId="0" fillId="6" borderId="0" xfId="0" applyFill="1" applyProtection="1">
      <protection locked="0"/>
    </xf>
    <xf numFmtId="0" fontId="0" fillId="0" borderId="0" xfId="0" applyProtection="1">
      <protection locked="0"/>
    </xf>
    <xf numFmtId="10" fontId="0" fillId="0" borderId="0" xfId="0" applyNumberFormat="1"/>
    <xf numFmtId="3" fontId="0" fillId="0" borderId="0" xfId="0" applyNumberFormat="1"/>
    <xf numFmtId="4" fontId="1" fillId="0" borderId="0" xfId="1" applyNumberFormat="1" applyFont="1" applyFill="1"/>
    <xf numFmtId="0" fontId="7" fillId="8" borderId="0" xfId="0" applyFont="1" applyFill="1" applyAlignment="1">
      <alignment horizontal="center" vertical="center"/>
    </xf>
    <xf numFmtId="0" fontId="0" fillId="8" borderId="0" xfId="0" applyFill="1" applyAlignment="1">
      <alignment vertical="center"/>
    </xf>
    <xf numFmtId="0" fontId="7" fillId="8" borderId="0" xfId="0" applyFont="1" applyFill="1" applyAlignment="1">
      <alignment vertical="center"/>
    </xf>
    <xf numFmtId="0" fontId="0" fillId="8" borderId="4" xfId="0" applyFill="1" applyBorder="1"/>
    <xf numFmtId="0" fontId="6" fillId="8" borderId="0" xfId="0" applyFont="1" applyFill="1" applyAlignment="1">
      <alignment vertical="center"/>
    </xf>
    <xf numFmtId="0" fontId="0" fillId="8" borderId="6" xfId="0" applyFill="1" applyBorder="1"/>
    <xf numFmtId="0" fontId="3" fillId="8" borderId="0" xfId="0" applyFont="1" applyFill="1"/>
    <xf numFmtId="0" fontId="13" fillId="8" borderId="0" xfId="0" applyFont="1" applyFill="1" applyAlignment="1">
      <alignment horizontal="center" vertical="center"/>
    </xf>
    <xf numFmtId="0" fontId="2" fillId="8" borderId="0" xfId="0" applyFont="1" applyFill="1"/>
    <xf numFmtId="0" fontId="2" fillId="8" borderId="6" xfId="0" applyFont="1" applyFill="1" applyBorder="1"/>
    <xf numFmtId="0" fontId="0" fillId="8" borderId="5" xfId="0" applyFill="1" applyBorder="1"/>
    <xf numFmtId="0" fontId="0" fillId="8" borderId="6" xfId="0" applyFill="1" applyBorder="1" applyAlignment="1">
      <alignment vertical="center"/>
    </xf>
    <xf numFmtId="0" fontId="0" fillId="8" borderId="7" xfId="0" applyFill="1" applyBorder="1"/>
    <xf numFmtId="0" fontId="0" fillId="8" borderId="8" xfId="0" applyFill="1" applyBorder="1"/>
    <xf numFmtId="0" fontId="0" fillId="8" borderId="9" xfId="0" applyFill="1" applyBorder="1"/>
    <xf numFmtId="0" fontId="0" fillId="8" borderId="2" xfId="0" applyFill="1" applyBorder="1"/>
    <xf numFmtId="0" fontId="0" fillId="8" borderId="3" xfId="0" applyFill="1" applyBorder="1"/>
    <xf numFmtId="0" fontId="0" fillId="8" borderId="0" xfId="0" applyFill="1" applyAlignment="1">
      <alignment horizontal="right" vertical="center"/>
    </xf>
    <xf numFmtId="0" fontId="0" fillId="8" borderId="5" xfId="0" applyFill="1" applyBorder="1" applyAlignment="1">
      <alignment vertical="center"/>
    </xf>
    <xf numFmtId="0" fontId="6" fillId="8" borderId="0" xfId="0" applyFont="1" applyFill="1" applyAlignment="1">
      <alignment horizontal="left" vertical="center"/>
    </xf>
    <xf numFmtId="0" fontId="7" fillId="8" borderId="5" xfId="0" applyFont="1" applyFill="1" applyBorder="1" applyAlignment="1">
      <alignment horizontal="center" vertical="center"/>
    </xf>
    <xf numFmtId="0" fontId="9" fillId="8" borderId="0" xfId="0" applyFont="1" applyFill="1" applyAlignment="1">
      <alignment vertical="center"/>
    </xf>
    <xf numFmtId="0" fontId="0" fillId="3" borderId="1" xfId="0" applyFill="1" applyBorder="1"/>
    <xf numFmtId="0" fontId="0" fillId="3" borderId="2" xfId="0" applyFill="1" applyBorder="1"/>
    <xf numFmtId="0" fontId="0" fillId="3" borderId="11" xfId="0" applyFill="1" applyBorder="1"/>
    <xf numFmtId="0" fontId="0" fillId="3" borderId="10" xfId="0" applyFill="1" applyBorder="1"/>
    <xf numFmtId="0" fontId="2" fillId="2" borderId="10" xfId="0" applyFont="1" applyFill="1" applyBorder="1"/>
    <xf numFmtId="0" fontId="2" fillId="2" borderId="1" xfId="0" applyFont="1" applyFill="1" applyBorder="1"/>
    <xf numFmtId="0" fontId="19" fillId="8" borderId="0" xfId="0" applyFont="1" applyFill="1" applyAlignment="1">
      <alignment vertical="center"/>
    </xf>
    <xf numFmtId="0" fontId="2" fillId="10" borderId="0" xfId="0" applyFont="1" applyFill="1"/>
    <xf numFmtId="0" fontId="0" fillId="10" borderId="0" xfId="0" applyFill="1"/>
    <xf numFmtId="0" fontId="6" fillId="8" borderId="0" xfId="0" applyFont="1" applyFill="1" applyAlignment="1">
      <alignment horizontal="left"/>
    </xf>
    <xf numFmtId="0" fontId="7"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6" fillId="8" borderId="0" xfId="0" applyFont="1" applyFill="1" applyAlignment="1">
      <alignment horizontal="left" vertical="center"/>
    </xf>
    <xf numFmtId="0" fontId="0" fillId="0" borderId="8" xfId="0" applyBorder="1"/>
    <xf numFmtId="0" fontId="22" fillId="8" borderId="0" xfId="0" applyFont="1" applyFill="1" applyAlignment="1">
      <alignment vertical="center"/>
    </xf>
    <xf numFmtId="4" fontId="8" fillId="4" borderId="1" xfId="0" applyNumberFormat="1" applyFont="1" applyFill="1" applyBorder="1" applyAlignment="1">
      <alignment horizontal="right" vertical="center" indent="1"/>
    </xf>
    <xf numFmtId="0" fontId="23" fillId="8" borderId="0" xfId="0" applyFont="1" applyFill="1" applyAlignment="1">
      <alignment vertical="center"/>
    </xf>
    <xf numFmtId="0" fontId="15" fillId="8" borderId="6" xfId="0" applyFont="1" applyFill="1" applyBorder="1" applyAlignment="1">
      <alignment horizontal="center" vertical="center"/>
    </xf>
    <xf numFmtId="0" fontId="0" fillId="11" borderId="1" xfId="0" applyFill="1" applyBorder="1"/>
    <xf numFmtId="43" fontId="0" fillId="11" borderId="1" xfId="1" applyFont="1" applyFill="1" applyBorder="1"/>
    <xf numFmtId="43" fontId="2" fillId="11" borderId="1" xfId="1" applyFont="1" applyFill="1" applyBorder="1"/>
    <xf numFmtId="4" fontId="2" fillId="11" borderId="1" xfId="0" applyNumberFormat="1" applyFont="1" applyFill="1" applyBorder="1"/>
    <xf numFmtId="4" fontId="0" fillId="11" borderId="1" xfId="0" applyNumberFormat="1" applyFill="1" applyBorder="1"/>
    <xf numFmtId="43" fontId="2" fillId="11" borderId="1" xfId="0" applyNumberFormat="1" applyFont="1" applyFill="1" applyBorder="1"/>
    <xf numFmtId="4" fontId="2" fillId="2" borderId="1" xfId="0" applyNumberFormat="1" applyFont="1" applyFill="1" applyBorder="1"/>
    <xf numFmtId="4" fontId="0" fillId="12" borderId="1" xfId="0" applyNumberFormat="1" applyFill="1" applyBorder="1"/>
    <xf numFmtId="0" fontId="7" fillId="8" borderId="3" xfId="0" applyFont="1" applyFill="1" applyBorder="1"/>
    <xf numFmtId="10" fontId="1" fillId="0" borderId="0" xfId="1" applyNumberFormat="1" applyFont="1" applyFill="1"/>
    <xf numFmtId="3" fontId="14" fillId="0" borderId="0" xfId="0" applyNumberFormat="1" applyFont="1"/>
    <xf numFmtId="0" fontId="12" fillId="0" borderId="0" xfId="0" applyFont="1"/>
    <xf numFmtId="0" fontId="30" fillId="2" borderId="1" xfId="0" applyFont="1" applyFill="1" applyBorder="1"/>
    <xf numFmtId="0" fontId="27" fillId="2" borderId="1" xfId="0" applyFont="1" applyFill="1" applyBorder="1"/>
    <xf numFmtId="0" fontId="27" fillId="2" borderId="1" xfId="0" applyFont="1" applyFill="1" applyBorder="1" applyAlignment="1">
      <alignment horizontal="center"/>
    </xf>
    <xf numFmtId="10" fontId="27" fillId="2" borderId="1" xfId="0" applyNumberFormat="1" applyFont="1" applyFill="1" applyBorder="1"/>
    <xf numFmtId="0" fontId="2" fillId="3" borderId="18" xfId="0" applyFont="1" applyFill="1" applyBorder="1"/>
    <xf numFmtId="0" fontId="0" fillId="3" borderId="20" xfId="0" applyFill="1" applyBorder="1"/>
    <xf numFmtId="43" fontId="28" fillId="15" borderId="14" xfId="4" applyNumberFormat="1" applyFont="1" applyAlignment="1">
      <alignment horizontal="center"/>
    </xf>
    <xf numFmtId="0" fontId="28" fillId="15" borderId="19" xfId="4" applyFont="1" applyBorder="1" applyAlignment="1">
      <alignment horizontal="center"/>
    </xf>
    <xf numFmtId="43" fontId="27" fillId="17" borderId="19" xfId="4" applyNumberFormat="1" applyFont="1" applyFill="1" applyBorder="1"/>
    <xf numFmtId="0" fontId="0" fillId="3" borderId="21" xfId="0" applyFill="1" applyBorder="1"/>
    <xf numFmtId="0" fontId="2" fillId="3" borderId="20" xfId="0" applyFont="1" applyFill="1" applyBorder="1"/>
    <xf numFmtId="43" fontId="30" fillId="17" borderId="19" xfId="4" applyNumberFormat="1" applyFont="1" applyFill="1" applyBorder="1"/>
    <xf numFmtId="43" fontId="27" fillId="7" borderId="19" xfId="4" applyNumberFormat="1" applyFont="1" applyFill="1" applyBorder="1"/>
    <xf numFmtId="43" fontId="27" fillId="14" borderId="19" xfId="4" applyNumberFormat="1" applyFont="1" applyFill="1" applyBorder="1"/>
    <xf numFmtId="0" fontId="0" fillId="3" borderId="22" xfId="0" applyFill="1" applyBorder="1"/>
    <xf numFmtId="0" fontId="0" fillId="9" borderId="24" xfId="0" applyFill="1" applyBorder="1"/>
    <xf numFmtId="0" fontId="0" fillId="9" borderId="25" xfId="0" applyFill="1" applyBorder="1"/>
    <xf numFmtId="0" fontId="0" fillId="18" borderId="0" xfId="0" applyFill="1"/>
    <xf numFmtId="0" fontId="0" fillId="18" borderId="15" xfId="0" applyFill="1" applyBorder="1"/>
    <xf numFmtId="0" fontId="0" fillId="18" borderId="16" xfId="0" applyFill="1" applyBorder="1"/>
    <xf numFmtId="0" fontId="2" fillId="18" borderId="16" xfId="0" applyFont="1" applyFill="1" applyBorder="1"/>
    <xf numFmtId="0" fontId="0" fillId="18" borderId="17" xfId="0" applyFill="1" applyBorder="1"/>
    <xf numFmtId="0" fontId="0" fillId="18" borderId="23" xfId="0" applyFill="1" applyBorder="1"/>
    <xf numFmtId="0" fontId="2" fillId="18" borderId="0" xfId="0" applyFont="1" applyFill="1"/>
    <xf numFmtId="0" fontId="29" fillId="16" borderId="27" xfId="4" applyFont="1" applyFill="1" applyBorder="1"/>
    <xf numFmtId="43" fontId="28" fillId="16" borderId="28" xfId="4" applyNumberFormat="1" applyFont="1" applyFill="1" applyBorder="1"/>
    <xf numFmtId="0" fontId="28" fillId="16" borderId="29" xfId="4" applyFont="1" applyFill="1" applyBorder="1"/>
    <xf numFmtId="0" fontId="26" fillId="15" borderId="30" xfId="4" applyBorder="1"/>
    <xf numFmtId="43" fontId="30" fillId="14" borderId="31" xfId="4" applyNumberFormat="1" applyFont="1" applyFill="1" applyBorder="1"/>
    <xf numFmtId="43" fontId="30" fillId="14" borderId="32" xfId="4" applyNumberFormat="1" applyFont="1" applyFill="1" applyBorder="1"/>
    <xf numFmtId="10" fontId="25" fillId="9" borderId="26" xfId="3" applyNumberFormat="1" applyFont="1" applyFill="1" applyBorder="1"/>
    <xf numFmtId="10" fontId="25" fillId="9" borderId="26" xfId="0" applyNumberFormat="1" applyFont="1" applyFill="1" applyBorder="1"/>
    <xf numFmtId="43" fontId="0" fillId="11" borderId="1" xfId="0" applyNumberFormat="1" applyFill="1" applyBorder="1"/>
    <xf numFmtId="0" fontId="27" fillId="0" borderId="0" xfId="4" applyFont="1" applyFill="1" applyBorder="1"/>
    <xf numFmtId="4" fontId="0" fillId="0" borderId="0" xfId="1" applyNumberFormat="1" applyFont="1" applyFill="1"/>
    <xf numFmtId="4" fontId="2" fillId="0" borderId="0" xfId="0" applyNumberFormat="1" applyFont="1"/>
    <xf numFmtId="0" fontId="20" fillId="8" borderId="0" xfId="0" applyFont="1" applyFill="1" applyAlignment="1">
      <alignment horizontal="left" vertical="center"/>
    </xf>
    <xf numFmtId="0" fontId="0" fillId="8" borderId="0" xfId="0" applyFill="1" applyAlignment="1">
      <alignment horizontal="right" vertical="center" indent="1"/>
    </xf>
    <xf numFmtId="0" fontId="0" fillId="19" borderId="15" xfId="0" applyFill="1" applyBorder="1"/>
    <xf numFmtId="0" fontId="0" fillId="19" borderId="16" xfId="0" applyFill="1" applyBorder="1"/>
    <xf numFmtId="0" fontId="0" fillId="19" borderId="17" xfId="0" applyFill="1" applyBorder="1"/>
    <xf numFmtId="0" fontId="29" fillId="16" borderId="33" xfId="4" applyFont="1" applyFill="1" applyBorder="1"/>
    <xf numFmtId="0" fontId="0" fillId="11" borderId="20" xfId="0" applyFill="1" applyBorder="1"/>
    <xf numFmtId="43" fontId="0" fillId="11" borderId="34" xfId="1" applyFont="1" applyFill="1" applyBorder="1"/>
    <xf numFmtId="43" fontId="2" fillId="11" borderId="34" xfId="1" applyFont="1" applyFill="1" applyBorder="1"/>
    <xf numFmtId="0" fontId="0" fillId="11" borderId="34" xfId="0" applyFill="1" applyBorder="1"/>
    <xf numFmtId="0" fontId="2" fillId="11" borderId="20" xfId="0" applyFont="1" applyFill="1" applyBorder="1"/>
    <xf numFmtId="4" fontId="2" fillId="2" borderId="34" xfId="0" applyNumberFormat="1" applyFont="1" applyFill="1" applyBorder="1"/>
    <xf numFmtId="0" fontId="24" fillId="11" borderId="20" xfId="0" applyFont="1" applyFill="1" applyBorder="1"/>
    <xf numFmtId="4" fontId="0" fillId="11" borderId="34" xfId="0" applyNumberFormat="1" applyFill="1" applyBorder="1"/>
    <xf numFmtId="4" fontId="0" fillId="12" borderId="34" xfId="0" applyNumberFormat="1" applyFill="1" applyBorder="1"/>
    <xf numFmtId="4" fontId="2" fillId="11" borderId="34" xfId="0" applyNumberFormat="1" applyFont="1" applyFill="1" applyBorder="1"/>
    <xf numFmtId="43" fontId="2" fillId="11" borderId="34" xfId="0" applyNumberFormat="1" applyFont="1" applyFill="1" applyBorder="1"/>
    <xf numFmtId="0" fontId="2" fillId="20" borderId="20" xfId="0" applyFont="1" applyFill="1" applyBorder="1"/>
    <xf numFmtId="0" fontId="0" fillId="20" borderId="1" xfId="0" applyFill="1" applyBorder="1"/>
    <xf numFmtId="43" fontId="0" fillId="20" borderId="34" xfId="1" applyFont="1" applyFill="1" applyBorder="1"/>
    <xf numFmtId="0" fontId="0" fillId="20" borderId="20" xfId="0" applyFill="1" applyBorder="1"/>
    <xf numFmtId="43" fontId="0" fillId="20" borderId="1" xfId="1" applyFont="1" applyFill="1" applyBorder="1"/>
    <xf numFmtId="43" fontId="2" fillId="20" borderId="1" xfId="1" applyFont="1" applyFill="1" applyBorder="1"/>
    <xf numFmtId="43" fontId="2" fillId="20" borderId="34" xfId="1" applyFont="1" applyFill="1" applyBorder="1"/>
    <xf numFmtId="0" fontId="2" fillId="21" borderId="20" xfId="0" applyFont="1" applyFill="1" applyBorder="1"/>
    <xf numFmtId="0" fontId="0" fillId="21" borderId="1" xfId="0" applyFill="1" applyBorder="1"/>
    <xf numFmtId="0" fontId="0" fillId="21" borderId="34" xfId="0" applyFill="1" applyBorder="1"/>
    <xf numFmtId="0" fontId="0" fillId="21" borderId="20" xfId="0" applyFill="1" applyBorder="1"/>
    <xf numFmtId="43" fontId="0" fillId="21" borderId="1" xfId="0" applyNumberFormat="1" applyFill="1" applyBorder="1"/>
    <xf numFmtId="43" fontId="0" fillId="21" borderId="34" xfId="0" applyNumberFormat="1" applyFill="1" applyBorder="1"/>
    <xf numFmtId="0" fontId="0" fillId="21" borderId="35" xfId="0" applyFill="1" applyBorder="1"/>
    <xf numFmtId="0" fontId="0" fillId="21" borderId="26" xfId="0" applyFill="1" applyBorder="1"/>
    <xf numFmtId="43" fontId="0" fillId="21" borderId="36" xfId="0" applyNumberFormat="1" applyFill="1" applyBorder="1"/>
    <xf numFmtId="0" fontId="27" fillId="2" borderId="1" xfId="0" applyFont="1" applyFill="1" applyBorder="1" applyAlignment="1">
      <alignment horizontal="right"/>
    </xf>
    <xf numFmtId="0" fontId="0" fillId="18" borderId="37" xfId="0" applyFill="1" applyBorder="1"/>
    <xf numFmtId="0" fontId="0" fillId="3" borderId="23" xfId="0" applyFill="1" applyBorder="1"/>
    <xf numFmtId="0" fontId="2" fillId="3" borderId="38" xfId="0" applyFont="1" applyFill="1" applyBorder="1"/>
    <xf numFmtId="0" fontId="2" fillId="2" borderId="26" xfId="0" applyFont="1" applyFill="1" applyBorder="1"/>
    <xf numFmtId="0" fontId="0" fillId="3" borderId="39" xfId="0" applyFill="1" applyBorder="1"/>
    <xf numFmtId="0" fontId="0" fillId="3" borderId="36" xfId="0" applyFill="1" applyBorder="1"/>
    <xf numFmtId="0" fontId="2" fillId="9" borderId="40" xfId="0" applyFont="1" applyFill="1" applyBorder="1"/>
    <xf numFmtId="0" fontId="15" fillId="9" borderId="41" xfId="0" applyFont="1" applyFill="1" applyBorder="1"/>
    <xf numFmtId="0" fontId="0" fillId="9" borderId="41" xfId="0" applyFill="1" applyBorder="1"/>
    <xf numFmtId="0" fontId="0" fillId="9" borderId="41" xfId="0" applyFill="1" applyBorder="1" applyAlignment="1">
      <alignment horizontal="center"/>
    </xf>
    <xf numFmtId="0" fontId="0" fillId="9" borderId="42" xfId="0" applyFill="1" applyBorder="1"/>
    <xf numFmtId="9" fontId="0" fillId="9" borderId="26" xfId="0" applyNumberFormat="1" applyFill="1" applyBorder="1"/>
    <xf numFmtId="9" fontId="0" fillId="9" borderId="36" xfId="0" applyNumberFormat="1" applyFill="1" applyBorder="1"/>
    <xf numFmtId="43" fontId="27" fillId="17" borderId="14" xfId="4" applyNumberFormat="1" applyFont="1" applyFill="1"/>
    <xf numFmtId="43" fontId="30" fillId="17" borderId="14" xfId="4" applyNumberFormat="1" applyFont="1" applyFill="1"/>
    <xf numFmtId="43" fontId="27" fillId="7" borderId="14" xfId="4" applyNumberFormat="1" applyFont="1" applyFill="1"/>
    <xf numFmtId="43" fontId="30" fillId="7" borderId="14" xfId="4" applyNumberFormat="1" applyFont="1" applyFill="1"/>
    <xf numFmtId="43" fontId="30" fillId="7" borderId="19" xfId="4" applyNumberFormat="1" applyFont="1" applyFill="1" applyBorder="1"/>
    <xf numFmtId="43" fontId="27" fillId="14" borderId="14" xfId="4" applyNumberFormat="1" applyFont="1" applyFill="1"/>
    <xf numFmtId="0" fontId="0" fillId="18" borderId="21" xfId="0" applyFill="1" applyBorder="1"/>
    <xf numFmtId="0" fontId="0" fillId="18" borderId="43" xfId="0" applyFill="1" applyBorder="1"/>
    <xf numFmtId="0" fontId="0" fillId="18" borderId="44" xfId="0" applyFill="1" applyBorder="1"/>
    <xf numFmtId="0" fontId="0" fillId="18" borderId="45" xfId="0" applyFill="1" applyBorder="1"/>
    <xf numFmtId="0" fontId="0" fillId="3" borderId="3" xfId="0" applyFill="1" applyBorder="1"/>
    <xf numFmtId="0" fontId="0" fillId="3" borderId="13" xfId="0" applyFill="1" applyBorder="1"/>
    <xf numFmtId="0" fontId="0" fillId="3" borderId="8" xfId="0" applyFill="1" applyBorder="1"/>
    <xf numFmtId="0" fontId="29" fillId="16" borderId="46" xfId="4" applyFont="1" applyFill="1" applyBorder="1"/>
    <xf numFmtId="0" fontId="26" fillId="15" borderId="47" xfId="4" applyBorder="1"/>
    <xf numFmtId="0" fontId="27" fillId="17" borderId="47" xfId="4" applyFont="1" applyFill="1" applyBorder="1"/>
    <xf numFmtId="0" fontId="27" fillId="7" borderId="47" xfId="4" applyFont="1" applyFill="1" applyBorder="1"/>
    <xf numFmtId="0" fontId="30" fillId="7" borderId="47" xfId="4" applyFont="1" applyFill="1" applyBorder="1"/>
    <xf numFmtId="0" fontId="27" fillId="14" borderId="47" xfId="4" applyFont="1" applyFill="1" applyBorder="1"/>
    <xf numFmtId="0" fontId="30" fillId="14" borderId="47" xfId="4" applyFont="1" applyFill="1" applyBorder="1"/>
    <xf numFmtId="0" fontId="30" fillId="14" borderId="48" xfId="4" applyFont="1" applyFill="1" applyBorder="1"/>
    <xf numFmtId="0" fontId="0" fillId="22" borderId="1" xfId="0" applyFill="1" applyBorder="1"/>
    <xf numFmtId="0" fontId="33" fillId="8" borderId="0" xfId="0" applyFont="1" applyFill="1" applyAlignment="1">
      <alignment horizontal="center" vertical="top" shrinkToFit="1"/>
    </xf>
    <xf numFmtId="4" fontId="0" fillId="0" borderId="0" xfId="0" applyNumberFormat="1" applyAlignment="1">
      <alignment horizontal="right"/>
    </xf>
    <xf numFmtId="0" fontId="34" fillId="0" borderId="0" xfId="2" applyFont="1"/>
    <xf numFmtId="0" fontId="34" fillId="0" borderId="0" xfId="0" applyFont="1"/>
    <xf numFmtId="4" fontId="35" fillId="9" borderId="1" xfId="2" applyNumberFormat="1" applyFont="1" applyFill="1" applyBorder="1" applyAlignment="1" applyProtection="1">
      <alignment horizontal="center" vertical="center"/>
      <protection locked="0"/>
    </xf>
    <xf numFmtId="0" fontId="36" fillId="8" borderId="0" xfId="0" applyFont="1" applyFill="1" applyAlignment="1">
      <alignment vertical="center"/>
    </xf>
    <xf numFmtId="0" fontId="37" fillId="8" borderId="0" xfId="0" applyFont="1" applyFill="1" applyAlignment="1">
      <alignment horizontal="left" vertical="center"/>
    </xf>
    <xf numFmtId="0" fontId="38" fillId="8" borderId="0" xfId="0" applyFont="1" applyFill="1" applyAlignment="1">
      <alignment horizontal="left" vertical="center"/>
    </xf>
    <xf numFmtId="0" fontId="42" fillId="23" borderId="0" xfId="5" applyFill="1" applyAlignment="1">
      <alignment horizontal="left" vertical="top"/>
    </xf>
    <xf numFmtId="14" fontId="7" fillId="8" borderId="0" xfId="0" applyNumberFormat="1" applyFont="1" applyFill="1"/>
    <xf numFmtId="0" fontId="0" fillId="8" borderId="9" xfId="0" applyFill="1" applyBorder="1" applyAlignment="1">
      <alignment horizontal="center"/>
    </xf>
    <xf numFmtId="0" fontId="43" fillId="7" borderId="1" xfId="0" applyFont="1" applyFill="1" applyBorder="1" applyAlignment="1">
      <alignment horizontal="center" vertical="center" wrapText="1"/>
    </xf>
    <xf numFmtId="0" fontId="21" fillId="8" borderId="10" xfId="0" applyFont="1" applyFill="1" applyBorder="1" applyAlignment="1">
      <alignment horizontal="left" vertical="center"/>
    </xf>
    <xf numFmtId="0" fontId="21" fillId="8" borderId="13" xfId="0" applyFont="1" applyFill="1" applyBorder="1"/>
    <xf numFmtId="0" fontId="17" fillId="8" borderId="13" xfId="0" applyFont="1" applyFill="1" applyBorder="1" applyAlignment="1">
      <alignment horizontal="left" vertical="center"/>
    </xf>
    <xf numFmtId="0" fontId="3" fillId="8" borderId="13" xfId="0" applyFont="1" applyFill="1" applyBorder="1"/>
    <xf numFmtId="14" fontId="5" fillId="8" borderId="12" xfId="0" applyNumberFormat="1" applyFont="1" applyFill="1" applyBorder="1" applyAlignment="1">
      <alignment horizontal="right" vertical="center"/>
    </xf>
    <xf numFmtId="49" fontId="52" fillId="8" borderId="0" xfId="2" applyNumberFormat="1" applyFont="1" applyFill="1" applyBorder="1" applyAlignment="1" applyProtection="1">
      <alignment horizontal="left" vertical="top"/>
    </xf>
    <xf numFmtId="49" fontId="53" fillId="8" borderId="0" xfId="2" applyNumberFormat="1" applyFont="1" applyFill="1" applyBorder="1" applyAlignment="1" applyProtection="1">
      <alignment horizontal="left" vertical="top"/>
    </xf>
    <xf numFmtId="0" fontId="7" fillId="6" borderId="0" xfId="0" applyFont="1" applyFill="1" applyAlignment="1">
      <alignment horizontal="left" vertical="center"/>
    </xf>
    <xf numFmtId="10" fontId="40" fillId="7" borderId="1" xfId="3" applyNumberFormat="1" applyFont="1" applyFill="1" applyBorder="1" applyAlignment="1">
      <alignment vertical="center"/>
    </xf>
    <xf numFmtId="10" fontId="40" fillId="7" borderId="1" xfId="0" applyNumberFormat="1" applyFont="1" applyFill="1" applyBorder="1" applyAlignment="1">
      <alignment vertical="center"/>
    </xf>
    <xf numFmtId="10" fontId="56" fillId="7" borderId="1" xfId="0" applyNumberFormat="1" applyFont="1" applyFill="1" applyBorder="1" applyAlignment="1">
      <alignment vertical="center"/>
    </xf>
    <xf numFmtId="0" fontId="40" fillId="13" borderId="1" xfId="0" applyFont="1" applyFill="1" applyBorder="1" applyAlignment="1">
      <alignment horizontal="left" vertical="center"/>
    </xf>
    <xf numFmtId="0" fontId="40" fillId="13" borderId="49" xfId="0" applyFont="1" applyFill="1" applyBorder="1" applyAlignment="1">
      <alignment horizontal="left" vertical="center"/>
    </xf>
    <xf numFmtId="0" fontId="55" fillId="6" borderId="0" xfId="0" applyFont="1" applyFill="1" applyAlignment="1">
      <alignment vertical="center" wrapText="1"/>
    </xf>
    <xf numFmtId="3" fontId="7" fillId="5" borderId="1" xfId="0" applyNumberFormat="1" applyFont="1" applyFill="1" applyBorder="1" applyAlignment="1" applyProtection="1">
      <alignment horizontal="right" vertical="center" indent="1"/>
      <protection locked="0"/>
    </xf>
    <xf numFmtId="3" fontId="8" fillId="4" borderId="1" xfId="0" applyNumberFormat="1" applyFont="1" applyFill="1" applyBorder="1" applyAlignment="1">
      <alignment horizontal="right" vertical="center" indent="1"/>
    </xf>
    <xf numFmtId="3" fontId="7" fillId="5" borderId="1" xfId="0" applyNumberFormat="1" applyFont="1" applyFill="1" applyBorder="1" applyAlignment="1">
      <alignment horizontal="right" vertical="center" indent="1"/>
    </xf>
    <xf numFmtId="3" fontId="40" fillId="7" borderId="1" xfId="0" applyNumberFormat="1" applyFont="1" applyFill="1" applyBorder="1" applyAlignment="1">
      <alignment vertical="center"/>
    </xf>
    <xf numFmtId="3" fontId="56" fillId="7" borderId="1" xfId="0" applyNumberFormat="1" applyFont="1" applyFill="1" applyBorder="1" applyAlignment="1">
      <alignment vertical="center"/>
    </xf>
    <xf numFmtId="0" fontId="6" fillId="8" borderId="0" xfId="0" applyFont="1" applyFill="1" applyAlignment="1">
      <alignment horizontal="center" vertical="center"/>
    </xf>
    <xf numFmtId="49" fontId="5" fillId="8" borderId="50" xfId="0" applyNumberFormat="1" applyFont="1" applyFill="1" applyBorder="1" applyAlignment="1">
      <alignment horizontal="left" vertical="center" wrapText="1"/>
    </xf>
    <xf numFmtId="49" fontId="18" fillId="8" borderId="0" xfId="0" applyNumberFormat="1" applyFont="1" applyFill="1" applyAlignment="1">
      <alignment horizontal="left" vertical="center"/>
    </xf>
    <xf numFmtId="49" fontId="32" fillId="8" borderId="11" xfId="0" applyNumberFormat="1" applyFont="1" applyFill="1" applyBorder="1" applyAlignment="1">
      <alignment horizontal="left" vertical="center" wrapText="1"/>
    </xf>
    <xf numFmtId="49" fontId="18" fillId="8" borderId="0" xfId="0" applyNumberFormat="1" applyFont="1" applyFill="1" applyAlignment="1">
      <alignment horizontal="left" vertical="top"/>
    </xf>
    <xf numFmtId="49" fontId="45" fillId="8" borderId="11" xfId="0" applyNumberFormat="1" applyFont="1" applyFill="1" applyBorder="1" applyAlignment="1">
      <alignment horizontal="left" vertical="center" wrapText="1" indent="1"/>
    </xf>
    <xf numFmtId="49" fontId="18" fillId="8" borderId="0" xfId="0" applyNumberFormat="1" applyFont="1" applyFill="1" applyAlignment="1">
      <alignment horizontal="left" vertical="top" wrapText="1"/>
    </xf>
    <xf numFmtId="49" fontId="45" fillId="8" borderId="11" xfId="0" applyNumberFormat="1" applyFont="1" applyFill="1" applyBorder="1" applyAlignment="1">
      <alignment horizontal="left" vertical="top" wrapText="1" indent="1"/>
    </xf>
    <xf numFmtId="49" fontId="40" fillId="8" borderId="0" xfId="0" applyNumberFormat="1" applyFont="1" applyFill="1" applyAlignment="1">
      <alignment horizontal="left" vertical="center"/>
    </xf>
    <xf numFmtId="49" fontId="45" fillId="8" borderId="11" xfId="0" applyNumberFormat="1" applyFont="1" applyFill="1" applyBorder="1" applyAlignment="1">
      <alignment horizontal="left" vertical="top" wrapText="1" indent="4"/>
    </xf>
    <xf numFmtId="49" fontId="45" fillId="8" borderId="11" xfId="0" applyNumberFormat="1" applyFont="1" applyFill="1" applyBorder="1" applyAlignment="1">
      <alignment horizontal="left" vertical="center" wrapText="1" indent="1" readingOrder="1"/>
    </xf>
    <xf numFmtId="49" fontId="31" fillId="8" borderId="11" xfId="0" applyNumberFormat="1" applyFont="1" applyFill="1" applyBorder="1" applyAlignment="1">
      <alignment horizontal="left" wrapText="1"/>
    </xf>
    <xf numFmtId="49" fontId="50" fillId="8" borderId="11" xfId="0" applyNumberFormat="1" applyFont="1" applyFill="1" applyBorder="1" applyAlignment="1">
      <alignment horizontal="left" vertical="top" wrapText="1"/>
    </xf>
    <xf numFmtId="49" fontId="41" fillId="8" borderId="11" xfId="0" applyNumberFormat="1" applyFont="1" applyFill="1" applyBorder="1" applyAlignment="1">
      <alignment horizontal="left" vertical="center" wrapText="1"/>
    </xf>
    <xf numFmtId="49" fontId="51" fillId="8" borderId="11" xfId="0" applyNumberFormat="1" applyFont="1" applyFill="1" applyBorder="1" applyAlignment="1">
      <alignment horizontal="left" vertical="center" wrapText="1" indent="1"/>
    </xf>
    <xf numFmtId="49" fontId="51" fillId="8" borderId="11" xfId="0" applyNumberFormat="1" applyFont="1" applyFill="1" applyBorder="1" applyAlignment="1">
      <alignment horizontal="left" vertical="top" wrapText="1" indent="1"/>
    </xf>
    <xf numFmtId="49" fontId="50" fillId="8" borderId="11" xfId="0" applyNumberFormat="1" applyFont="1" applyFill="1" applyBorder="1" applyAlignment="1">
      <alignment horizontal="left" vertical="center" wrapText="1" indent="1"/>
    </xf>
    <xf numFmtId="49" fontId="50" fillId="8" borderId="11" xfId="0" applyNumberFormat="1" applyFont="1" applyFill="1" applyBorder="1" applyAlignment="1">
      <alignment horizontal="left" vertical="top" wrapText="1" indent="1"/>
    </xf>
    <xf numFmtId="0" fontId="51" fillId="8" borderId="11" xfId="6" applyNumberFormat="1" applyFont="1" applyFill="1" applyBorder="1" applyAlignment="1" applyProtection="1">
      <alignment horizontal="left" vertical="center" wrapText="1" indent="1"/>
    </xf>
    <xf numFmtId="49" fontId="51" fillId="8" borderId="49" xfId="0" applyNumberFormat="1" applyFont="1" applyFill="1" applyBorder="1" applyAlignment="1">
      <alignment horizontal="left" vertical="center" wrapText="1" indent="1"/>
    </xf>
    <xf numFmtId="0" fontId="19" fillId="8" borderId="0" xfId="0" applyFont="1" applyFill="1" applyAlignment="1">
      <alignment vertical="center" wrapText="1"/>
    </xf>
    <xf numFmtId="0" fontId="0" fillId="0" borderId="0" xfId="0" applyAlignment="1">
      <alignment wrapText="1"/>
    </xf>
    <xf numFmtId="0" fontId="0" fillId="0" borderId="6" xfId="0" applyBorder="1" applyAlignment="1">
      <alignment wrapText="1"/>
    </xf>
    <xf numFmtId="0" fontId="6" fillId="8" borderId="0" xfId="0" applyFont="1" applyFill="1" applyAlignment="1">
      <alignment vertical="center" wrapText="1"/>
    </xf>
    <xf numFmtId="0" fontId="6" fillId="8" borderId="0" xfId="0" applyFont="1" applyFill="1" applyAlignment="1">
      <alignment horizontal="left" vertical="center" wrapText="1"/>
    </xf>
    <xf numFmtId="0" fontId="3" fillId="8" borderId="0" xfId="0" applyFont="1" applyFill="1" applyAlignment="1">
      <alignment horizontal="left" wrapText="1"/>
    </xf>
    <xf numFmtId="0" fontId="19" fillId="0" borderId="0" xfId="0" applyFont="1" applyAlignment="1">
      <alignment wrapText="1"/>
    </xf>
    <xf numFmtId="0" fontId="19" fillId="0" borderId="6" xfId="0" applyFont="1" applyBorder="1" applyAlignment="1">
      <alignment wrapText="1"/>
    </xf>
    <xf numFmtId="0" fontId="25" fillId="13" borderId="10" xfId="0" applyFont="1" applyFill="1" applyBorder="1" applyAlignment="1">
      <alignment horizontal="left" vertical="center" indent="1"/>
    </xf>
    <xf numFmtId="0" fontId="25" fillId="13" borderId="13" xfId="0" applyFont="1" applyFill="1" applyBorder="1" applyAlignment="1">
      <alignment horizontal="left" vertical="center" indent="1"/>
    </xf>
    <xf numFmtId="0" fontId="25" fillId="13" borderId="12" xfId="0" applyFont="1" applyFill="1" applyBorder="1" applyAlignment="1">
      <alignment horizontal="left" vertical="center" indent="1"/>
    </xf>
    <xf numFmtId="0" fontId="39" fillId="6" borderId="10" xfId="0" applyFont="1" applyFill="1" applyBorder="1" applyAlignment="1">
      <alignment horizontal="left" vertical="center" wrapText="1" indent="1"/>
    </xf>
    <xf numFmtId="0" fontId="39" fillId="6" borderId="13" xfId="0" applyFont="1" applyFill="1" applyBorder="1" applyAlignment="1">
      <alignment horizontal="left" vertical="center" wrapText="1" indent="1"/>
    </xf>
    <xf numFmtId="0" fontId="39" fillId="6" borderId="12" xfId="0" applyFont="1" applyFill="1" applyBorder="1" applyAlignment="1">
      <alignment horizontal="left" vertical="center" wrapText="1" indent="1"/>
    </xf>
    <xf numFmtId="0" fontId="0" fillId="8" borderId="0" xfId="0" applyFill="1" applyAlignment="1">
      <alignment vertical="center" wrapText="1"/>
    </xf>
    <xf numFmtId="0" fontId="0" fillId="0" borderId="6" xfId="0" applyBorder="1" applyAlignment="1">
      <alignment vertical="center" wrapText="1"/>
    </xf>
  </cellXfs>
  <cellStyles count="7">
    <cellStyle name="Eingabe" xfId="4" builtinId="20"/>
    <cellStyle name="Komma" xfId="1" builtinId="3"/>
    <cellStyle name="Link" xfId="2" builtinId="8"/>
    <cellStyle name="Prozent" xfId="3" builtinId="5"/>
    <cellStyle name="Standard" xfId="0" builtinId="0"/>
    <cellStyle name="Standard 2" xfId="5" xr:uid="{9F17D355-F9F3-4FD6-9560-8F7AECC452E5}"/>
    <cellStyle name="Währung" xfId="6" builtinId="4"/>
  </cellStyles>
  <dxfs count="5">
    <dxf>
      <font>
        <color auto="1"/>
      </font>
      <fill>
        <patternFill>
          <bgColor theme="9" tint="0.79998168889431442"/>
        </patternFill>
      </fill>
      <border>
        <left/>
        <right/>
        <top style="thin">
          <color auto="1"/>
        </top>
        <bottom/>
        <vertical/>
        <horizontal/>
      </border>
    </dxf>
    <dxf>
      <fill>
        <patternFill>
          <bgColor theme="9" tint="0.79998168889431442"/>
        </patternFill>
      </fill>
      <border>
        <left/>
        <right/>
        <top style="thin">
          <color auto="1"/>
        </top>
        <bottom style="thin">
          <color auto="1"/>
        </bottom>
        <vertical/>
        <horizontal/>
      </border>
    </dxf>
    <dxf>
      <font>
        <color auto="1"/>
      </font>
      <fill>
        <patternFill>
          <bgColor theme="9" tint="0.79998168889431442"/>
        </patternFill>
      </fill>
      <border>
        <left/>
        <right/>
        <top/>
        <bottom style="thin">
          <color auto="1"/>
        </bottom>
        <vertical/>
        <horizontal/>
      </border>
    </dxf>
    <dxf>
      <font>
        <color theme="9" tint="-0.24994659260841701"/>
      </font>
      <fill>
        <patternFill>
          <bgColor theme="9" tint="-0.24994659260841701"/>
        </patternFill>
      </fill>
      <border>
        <left style="thin">
          <color auto="1"/>
        </left>
        <right style="thin">
          <color auto="1"/>
        </right>
        <top style="thin">
          <color auto="1"/>
        </top>
        <bottom style="thin">
          <color auto="1"/>
        </bottom>
        <vertical/>
        <horizontal/>
      </border>
    </dxf>
    <dxf>
      <font>
        <color theme="9" tint="-0.24994659260841701"/>
      </font>
      <fill>
        <patternFill>
          <bgColor theme="9" tint="-0.2499465926084170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7C80"/>
      <color rgb="FFFFFFFF"/>
      <color rgb="FFFFFFCC"/>
      <color rgb="FFDDDDDD"/>
      <color rgb="FFFF0000"/>
      <color rgb="FFC722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owerPivotData" Target="model/item.data"/><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Pflichtteile und frei verfügbare Quote</a:t>
            </a:r>
          </a:p>
        </c:rich>
      </c:tx>
      <c:overlay val="0"/>
      <c:spPr>
        <a:noFill/>
        <a:ln>
          <a:noFill/>
        </a:ln>
        <a:effectLst/>
      </c:spPr>
      <c:txPr>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e-DE"/>
        </a:p>
      </c:txPr>
    </c:title>
    <c:autoTitleDeleted val="0"/>
    <c:plotArea>
      <c:layout>
        <c:manualLayout>
          <c:layoutTarget val="inner"/>
          <c:xMode val="edge"/>
          <c:yMode val="edge"/>
          <c:x val="0.25627974628171474"/>
          <c:y val="0.11650736366287545"/>
          <c:w val="0.4263293963254593"/>
          <c:h val="0.71054899387576553"/>
        </c:manualLayout>
      </c:layout>
      <c:pieChart>
        <c:varyColors val="1"/>
        <c:ser>
          <c:idx val="0"/>
          <c:order val="0"/>
          <c:tx>
            <c:strRef>
              <c:f>Pflichteile!$B$15:$B$17</c:f>
              <c:strCache>
                <c:ptCount val="3"/>
                <c:pt idx="0">
                  <c:v>Ehepartner/in</c:v>
                </c:pt>
                <c:pt idx="1">
                  <c:v>Kinder, Enkel und deren Nachkommen</c:v>
                </c:pt>
                <c:pt idx="2">
                  <c:v>Frei verfügbare Quote</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5CB5-420F-8090-772E3DD31D1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5CB5-420F-8090-772E3DD31D13}"/>
              </c:ext>
            </c:extLst>
          </c:dPt>
          <c:dPt>
            <c:idx val="2"/>
            <c:bubble3D val="0"/>
            <c:spPr>
              <a:solidFill>
                <a:schemeClr val="accent6">
                  <a:lumMod val="40000"/>
                  <a:lumOff val="60000"/>
                </a:schemeClr>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69DE-49C3-B921-FF1C4E5FD1A4}"/>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Pflichteile!$B$15:$B$17</c:f>
              <c:strCache>
                <c:ptCount val="3"/>
                <c:pt idx="0">
                  <c:v>Ehepartner/in</c:v>
                </c:pt>
                <c:pt idx="1">
                  <c:v>Kinder, Enkel und deren Nachkommen</c:v>
                </c:pt>
                <c:pt idx="2">
                  <c:v>Frei verfügbare Quote</c:v>
                </c:pt>
              </c:strCache>
            </c:strRef>
          </c:cat>
          <c:val>
            <c:numRef>
              <c:f>Pflichteile!$C$15:$C$17</c:f>
              <c:numCache>
                <c:formatCode>0.00%</c:formatCode>
                <c:ptCount val="3"/>
                <c:pt idx="0">
                  <c:v>0.25</c:v>
                </c:pt>
                <c:pt idx="1">
                  <c:v>0.25</c:v>
                </c:pt>
                <c:pt idx="2">
                  <c:v>0.5</c:v>
                </c:pt>
              </c:numCache>
            </c:numRef>
          </c:val>
          <c:extLst>
            <c:ext xmlns:c16="http://schemas.microsoft.com/office/drawing/2014/chart" uri="{C3380CC4-5D6E-409C-BE32-E72D297353CC}">
              <c16:uniqueId val="{00000000-69DE-49C3-B921-FF1C4E5FD1A4}"/>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3.6967836647537708E-4"/>
          <c:y val="0.81594437584762058"/>
          <c:w val="0.99963032163352461"/>
          <c:h val="0.17406567752295746"/>
        </c:manualLayout>
      </c:layout>
      <c:overlay val="1"/>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Scroll" dx="26" fmlaLink="Formeln!B62" horiz="1" max="5" min="1" page="0"/>
</file>

<file path=xl/ctrlProps/ctrlProp2.xml><?xml version="1.0" encoding="utf-8"?>
<formControlPr xmlns="http://schemas.microsoft.com/office/spreadsheetml/2009/9/main" objectType="Scroll" dx="26" fmlaLink="Formeln!$B$54" horiz="1" max="3" min="1" page="0"/>
</file>

<file path=xl/ctrlProps/ctrlProp3.xml><?xml version="1.0" encoding="utf-8"?>
<formControlPr xmlns="http://schemas.microsoft.com/office/spreadsheetml/2009/9/main" objectType="Scroll" dx="26" fmlaLink="Formeln!B48" horiz="1" max="4" min="1" page="0"/>
</file>

<file path=xl/drawings/_rels/drawing1.xml.rels><?xml version="1.0" encoding="UTF-8" standalone="yes"?>
<Relationships xmlns="http://schemas.openxmlformats.org/package/2006/relationships"><Relationship Id="rId2" Type="http://schemas.openxmlformats.org/officeDocument/2006/relationships/hyperlink" Target="#Eingabe!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Glossar!A1"/><Relationship Id="rId4" Type="http://schemas.openxmlformats.org/officeDocument/2006/relationships/image" Target="../media/image5.svg"/></Relationships>
</file>

<file path=xl/drawings/_rels/drawing3.xml.rels><?xml version="1.0" encoding="UTF-8" standalone="yes"?>
<Relationships xmlns="http://schemas.openxmlformats.org/package/2006/relationships"><Relationship Id="rId2" Type="http://schemas.openxmlformats.org/officeDocument/2006/relationships/hyperlink" Target="#Eingabe!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hyperlink" Target="https://www.zkb.ch/media/zkb/dokumente/broschueren/nachfolge.pdf" TargetMode="External"/><Relationship Id="rId2" Type="http://schemas.openxmlformats.org/officeDocument/2006/relationships/hyperlink" Target="https://www.zkb.ch/de/private/hypotheken-immobilien/ratgeber/eigenheim-weitergeben.html" TargetMode="External"/><Relationship Id="rId1" Type="http://schemas.openxmlformats.org/officeDocument/2006/relationships/hyperlink" Target="#Erbsteuer!A1"/><Relationship Id="rId4" Type="http://schemas.openxmlformats.org/officeDocument/2006/relationships/hyperlink" Target="#Eingabe!A1"/></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hyperlink" Target="#Glossar!A1"/><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0</xdr:col>
      <xdr:colOff>60960</xdr:colOff>
      <xdr:row>0</xdr:row>
      <xdr:rowOff>96983</xdr:rowOff>
    </xdr:from>
    <xdr:ext cx="11338560" cy="3431077"/>
    <xdr:sp macro="" textlink="">
      <xdr:nvSpPr>
        <xdr:cNvPr id="2" name="Rechteck 1">
          <a:extLst>
            <a:ext uri="{FF2B5EF4-FFF2-40B4-BE49-F238E27FC236}">
              <a16:creationId xmlns:a16="http://schemas.microsoft.com/office/drawing/2014/main" id="{00000000-0008-0000-0000-000002000000}"/>
            </a:ext>
          </a:extLst>
        </xdr:cNvPr>
        <xdr:cNvSpPr/>
      </xdr:nvSpPr>
      <xdr:spPr>
        <a:xfrm>
          <a:off x="60960" y="96983"/>
          <a:ext cx="11338560" cy="3431077"/>
        </a:xfrm>
        <a:prstGeom prst="rect">
          <a:avLst/>
        </a:prstGeom>
        <a:solidFill>
          <a:schemeClr val="tx2">
            <a:lumMod val="20000"/>
            <a:lumOff val="80000"/>
          </a:schemeClr>
        </a:solidFill>
        <a:effectLst/>
      </xdr:spPr>
      <xdr:txBody>
        <a:bodyPr wrap="none" lIns="91440" tIns="45720" rIns="91440" bIns="45720">
          <a:noAutofit/>
        </a:bodyPr>
        <a:lstStyle/>
        <a:p>
          <a:pPr lvl="0" algn="l"/>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Wenn Sie weder mit einem</a:t>
          </a:r>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 </a:t>
          </a:r>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Testament noch einem</a:t>
          </a:r>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 </a:t>
          </a:r>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Erbvertrag über Ihr Nachlass verfügt haben, wird Ihr Nachlassvermögen</a:t>
          </a:r>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 </a:t>
          </a:r>
        </a:p>
        <a:p>
          <a:pPr lvl="0" algn="l"/>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im Todesfall nach der gesetzlichen Erbrechtsordnung des schweizerischen Zivilgesetzbuchers auseinandersgesetzt. </a:t>
          </a:r>
        </a:p>
        <a:p>
          <a:pPr lvl="0" algn="l"/>
          <a:endPar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endParaRPr>
        </a:p>
        <a:p>
          <a:pPr lvl="0" algn="l"/>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Zu beachten ist zudem, dass bei verheirateten Paaren, vorgängig zur erbrechtlichen zuerst noch die </a:t>
          </a:r>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güterrechliche </a:t>
          </a:r>
        </a:p>
        <a:p>
          <a:pPr lvl="0" algn="l"/>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Auseinandersetzung</a:t>
          </a:r>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 erfolgt. Dies hat einen massgebenden Einfluss auf die Höhe des </a:t>
          </a:r>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Nachlassvermögens. </a:t>
          </a:r>
        </a:p>
        <a:p>
          <a:pPr lvl="0" algn="l"/>
          <a:endPar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endParaRPr>
        </a:p>
        <a:p>
          <a:pPr lvl="0" algn="l"/>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Wer erbt aber nun</a:t>
          </a:r>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 im Todesfall </a:t>
          </a:r>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wie viel? Und wie können</a:t>
          </a:r>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 meine Liebsten am besten begünstigt</a:t>
          </a:r>
          <a:b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br>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werden? </a:t>
          </a:r>
          <a:endPar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endParaRPr>
        </a:p>
        <a:p>
          <a:pPr lvl="0" algn="l"/>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 </a:t>
          </a:r>
        </a:p>
        <a:p>
          <a:pPr lvl="0" algn="l"/>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Berechnen</a:t>
          </a:r>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 </a:t>
          </a:r>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Sie auf</a:t>
          </a:r>
          <a:r>
            <a:rPr lang="de-CH" sz="1600" b="0" i="0" u="none" strike="noStrike" cap="none" spc="0" baseline="0">
              <a:ln w="0"/>
              <a:solidFill>
                <a:srgbClr val="002060"/>
              </a:solidFill>
              <a:effectLst>
                <a:outerShdw blurRad="38100" dist="25400" dir="5400000" algn="ctr" rotWithShape="0">
                  <a:srgbClr val="6E747A">
                    <a:alpha val="43000"/>
                  </a:srgbClr>
                </a:outerShdw>
              </a:effectLst>
              <a:latin typeface="Arial" panose="020B0604020202020204" pitchFamily="34" charset="0"/>
            </a:rPr>
            <a:t> der nächsten Seite</a:t>
          </a:r>
          <a:r>
            <a:rPr lang="de-CH" sz="1600" b="0" i="0" u="none" strike="noStrike" cap="none" spc="0">
              <a:ln w="0"/>
              <a:solidFill>
                <a:srgbClr val="002060"/>
              </a:solidFill>
              <a:effectLst>
                <a:outerShdw blurRad="38100" dist="25400" dir="5400000" algn="ctr" rotWithShape="0">
                  <a:srgbClr val="6E747A">
                    <a:alpha val="43000"/>
                  </a:srgbClr>
                </a:outerShdw>
              </a:effectLst>
              <a:latin typeface="Arial" panose="020B0604020202020204" pitchFamily="34" charset="0"/>
            </a:rPr>
            <a:t> Ihre persönliche Nachlass-Situation.</a:t>
          </a:r>
        </a:p>
        <a:p>
          <a:pPr algn="l"/>
          <a:endParaRPr lang="de-CH" sz="1100" b="0" i="0">
            <a:solidFill>
              <a:sysClr val="windowText" lastClr="000000"/>
            </a:solidFill>
            <a:effectLst/>
            <a:latin typeface="+mn-lt"/>
            <a:ea typeface="+mn-ea"/>
            <a:cs typeface="+mn-cs"/>
          </a:endParaRPr>
        </a:p>
        <a:p>
          <a:pPr algn="l"/>
          <a:endParaRPr lang="de-CH" sz="1100" b="0" i="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de-CH" sz="1000" b="1" i="1">
              <a:solidFill>
                <a:schemeClr val="accent2">
                  <a:lumMod val="75000"/>
                </a:schemeClr>
              </a:solidFill>
              <a:effectLst/>
              <a:latin typeface="Arial" panose="020B0604020202020204" pitchFamily="34" charset="0"/>
              <a:ea typeface="+mn-ea"/>
              <a:cs typeface="Arial" panose="020B0604020202020204" pitchFamily="34" charset="0"/>
            </a:rPr>
            <a:t>Ich möchte mich herzlich bei der Zürcher Kantonalbank, Glauser+Partner Vorsorge AG,</a:t>
          </a:r>
          <a:r>
            <a:rPr lang="de-CH" sz="1000" b="1" i="1" baseline="0">
              <a:solidFill>
                <a:schemeClr val="accent2">
                  <a:lumMod val="75000"/>
                </a:schemeClr>
              </a:solidFill>
              <a:effectLst/>
              <a:latin typeface="Arial" panose="020B0604020202020204" pitchFamily="34" charset="0"/>
              <a:ea typeface="+mn-ea"/>
              <a:cs typeface="Arial" panose="020B0604020202020204" pitchFamily="34" charset="0"/>
            </a:rPr>
            <a:t> </a:t>
          </a:r>
          <a:r>
            <a:rPr lang="de-CH" sz="1000" b="1" i="1">
              <a:solidFill>
                <a:schemeClr val="accent2">
                  <a:lumMod val="75000"/>
                </a:schemeClr>
              </a:solidFill>
              <a:effectLst/>
              <a:latin typeface="Arial" panose="020B0604020202020204" pitchFamily="34" charset="0"/>
              <a:ea typeface="+mn-ea"/>
              <a:cs typeface="Arial" panose="020B0604020202020204" pitchFamily="34" charset="0"/>
            </a:rPr>
            <a:t>Advokatur Lemann, Walz &amp; Partner, Häusermann+Partner und Red Cross für die  Unterstützung</a:t>
          </a:r>
        </a:p>
        <a:p>
          <a:pPr marL="0" marR="0" lvl="0" indent="0" algn="l" defTabSz="914400" eaLnBrk="1" fontAlgn="auto" latinLnBrk="0" hangingPunct="1">
            <a:lnSpc>
              <a:spcPct val="100000"/>
            </a:lnSpc>
            <a:spcBef>
              <a:spcPts val="0"/>
            </a:spcBef>
            <a:spcAft>
              <a:spcPts val="0"/>
            </a:spcAft>
            <a:buClrTx/>
            <a:buSzTx/>
            <a:buFontTx/>
            <a:buNone/>
            <a:tabLst/>
            <a:defRPr/>
          </a:pPr>
          <a:r>
            <a:rPr lang="de-CH" sz="1000" b="1" i="1">
              <a:solidFill>
                <a:schemeClr val="accent2">
                  <a:lumMod val="75000"/>
                </a:schemeClr>
              </a:solidFill>
              <a:effectLst/>
              <a:latin typeface="Arial" panose="020B0604020202020204" pitchFamily="34" charset="0"/>
              <a:ea typeface="+mn-ea"/>
              <a:cs typeface="Arial" panose="020B0604020202020204" pitchFamily="34" charset="0"/>
            </a:rPr>
            <a:t>bei der Entwicklung dieses Erbrechners bedanken.</a:t>
          </a:r>
        </a:p>
        <a:p>
          <a:pPr algn="l"/>
          <a:br>
            <a:rPr lang="de-CH" sz="1000" b="1" i="0">
              <a:solidFill>
                <a:schemeClr val="accent6">
                  <a:lumMod val="50000"/>
                </a:schemeClr>
              </a:solidFill>
              <a:effectLst/>
              <a:latin typeface="Arial" panose="020B0604020202020204" pitchFamily="34" charset="0"/>
              <a:ea typeface="+mn-ea"/>
              <a:cs typeface="Arial" panose="020B0604020202020204" pitchFamily="34" charset="0"/>
            </a:rPr>
          </a:br>
          <a:r>
            <a:rPr lang="de-CH" sz="1000" b="1" i="1">
              <a:solidFill>
                <a:schemeClr val="bg2">
                  <a:lumMod val="25000"/>
                </a:schemeClr>
              </a:solidFill>
              <a:effectLst/>
              <a:latin typeface="Arial" panose="020B0604020202020204" pitchFamily="34" charset="0"/>
              <a:ea typeface="+mn-ea"/>
              <a:cs typeface="Arial" panose="020B0604020202020204" pitchFamily="34" charset="0"/>
            </a:rPr>
            <a:t>Bitte Zoom-Schieberegler unten rechts verwenden, um die Grösse der Elemente auf dem Bildschirm optimal an Ihre Bildschirmgrösse anzupassen.</a:t>
          </a:r>
        </a:p>
        <a:p>
          <a:pPr algn="l"/>
          <a:endParaRPr lang="de-DE" sz="1100" b="1" cap="none" spc="0">
            <a:ln w="0"/>
            <a:solidFill>
              <a:sysClr val="windowText" lastClr="000000"/>
            </a:solidFill>
            <a:effectLst>
              <a:outerShdw blurRad="38100" dist="25400" dir="5400000" algn="ctr" rotWithShape="0">
                <a:srgbClr val="6E747A">
                  <a:alpha val="43000"/>
                </a:srgbClr>
              </a:outerShdw>
            </a:effectLst>
          </a:endParaRPr>
        </a:p>
      </xdr:txBody>
    </xdr:sp>
    <xdr:clientData/>
  </xdr:oneCellAnchor>
  <xdr:twoCellAnchor editAs="oneCell">
    <xdr:from>
      <xdr:col>0</xdr:col>
      <xdr:colOff>192053</xdr:colOff>
      <xdr:row>20</xdr:row>
      <xdr:rowOff>76708</xdr:rowOff>
    </xdr:from>
    <xdr:to>
      <xdr:col>2</xdr:col>
      <xdr:colOff>784747</xdr:colOff>
      <xdr:row>23</xdr:row>
      <xdr:rowOff>133696</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92053" y="3581908"/>
          <a:ext cx="1673349" cy="555752"/>
        </a:xfrm>
        <a:prstGeom prst="rect">
          <a:avLst/>
        </a:prstGeom>
        <a:ln w="15875">
          <a:solidFill>
            <a:schemeClr val="accent1"/>
          </a:solidFill>
        </a:ln>
      </xdr:spPr>
    </xdr:pic>
    <xdr:clientData/>
  </xdr:twoCellAnchor>
  <xdr:oneCellAnchor>
    <xdr:from>
      <xdr:col>12</xdr:col>
      <xdr:colOff>655349</xdr:colOff>
      <xdr:row>20</xdr:row>
      <xdr:rowOff>55418</xdr:rowOff>
    </xdr:from>
    <xdr:ext cx="1674000" cy="554400"/>
    <xdr:sp macro="" textlink="">
      <xdr:nvSpPr>
        <xdr:cNvPr id="9" name="Rechteck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9633094" y="3560618"/>
          <a:ext cx="1674000" cy="554400"/>
        </a:xfrm>
        <a:prstGeom prst="rect">
          <a:avLst/>
        </a:prstGeom>
        <a:ln w="3175"/>
      </xdr:spPr>
      <xdr:style>
        <a:lnRef idx="2">
          <a:schemeClr val="dk1"/>
        </a:lnRef>
        <a:fillRef idx="1">
          <a:schemeClr val="lt1"/>
        </a:fillRef>
        <a:effectRef idx="0">
          <a:schemeClr val="dk1"/>
        </a:effectRef>
        <a:fontRef idx="minor">
          <a:schemeClr val="dk1"/>
        </a:fontRef>
      </xdr:style>
      <xdr:txBody>
        <a:bodyPr wrap="square" lIns="91440" tIns="360000" rIns="91440" bIns="45720" anchor="ctr" anchorCtr="0">
          <a:noAutofit/>
        </a:bodyPr>
        <a:lstStyle/>
        <a:p>
          <a:pPr algn="ctr"/>
          <a:r>
            <a:rPr lang="de-DE" sz="1600" b="1" u="none" cap="none" spc="0">
              <a:ln w="3175"/>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weiter </a:t>
          </a:r>
          <a:r>
            <a:rPr lang="de-CH" sz="1600" b="0" u="none" cap="none" spc="0">
              <a:ln w="3175">
                <a:solidFill>
                  <a:schemeClr val="tx1"/>
                </a:solidFill>
              </a:ln>
              <a:solidFill>
                <a:sysClr val="windowText" lastClr="000000"/>
              </a:solidFill>
              <a:effectLst/>
              <a:latin typeface="Webdings" panose="05030102010509060703" pitchFamily="18" charset="2"/>
              <a:cs typeface="+mn-cs"/>
            </a:rPr>
            <a:t>8</a:t>
          </a:r>
          <a:endParaRPr lang="de-CH" sz="1600">
            <a:ln w="3175">
              <a:solidFill>
                <a:schemeClr val="tx1"/>
              </a:solidFill>
            </a:ln>
            <a:solidFill>
              <a:sysClr val="windowText" lastClr="000000"/>
            </a:solidFill>
            <a:latin typeface="Webdings" panose="05030102010509060703" pitchFamily="18" charset="2"/>
          </a:endParaRPr>
        </a:p>
        <a:p>
          <a:pPr algn="ctr"/>
          <a:endParaRPr lang="de-DE" sz="2400" b="1" u="sng" cap="none" spc="0">
            <a:ln w="3175"/>
            <a:solidFill>
              <a:schemeClr val="accent1">
                <a:lumMod val="50000"/>
              </a:schemeClr>
            </a:solidFill>
            <a:effectLst>
              <a:outerShdw blurRad="38100" dist="25400" dir="5400000" algn="ctr" rotWithShape="0">
                <a:srgbClr val="6E747A">
                  <a:alpha val="43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xdr:colOff>
          <xdr:row>10</xdr:row>
          <xdr:rowOff>7620</xdr:rowOff>
        </xdr:from>
        <xdr:to>
          <xdr:col>5</xdr:col>
          <xdr:colOff>784860</xdr:colOff>
          <xdr:row>10</xdr:row>
          <xdr:rowOff>533400</xdr:rowOff>
        </xdr:to>
        <xdr:sp macro="" textlink="">
          <xdr:nvSpPr>
            <xdr:cNvPr id="3076" name="Scroll Bar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5</xdr:row>
          <xdr:rowOff>7620</xdr:rowOff>
        </xdr:from>
        <xdr:to>
          <xdr:col>5</xdr:col>
          <xdr:colOff>784860</xdr:colOff>
          <xdr:row>5</xdr:row>
          <xdr:rowOff>533400</xdr:rowOff>
        </xdr:to>
        <xdr:sp macro="" textlink="">
          <xdr:nvSpPr>
            <xdr:cNvPr id="3074" name="Scroll Ba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22860</xdr:rowOff>
        </xdr:from>
        <xdr:to>
          <xdr:col>5</xdr:col>
          <xdr:colOff>777240</xdr:colOff>
          <xdr:row>15</xdr:row>
          <xdr:rowOff>548640</xdr:rowOff>
        </xdr:to>
        <xdr:sp macro="" textlink="">
          <xdr:nvSpPr>
            <xdr:cNvPr id="3078" name="Scroll Bar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12</xdr:col>
      <xdr:colOff>1074420</xdr:colOff>
      <xdr:row>15</xdr:row>
      <xdr:rowOff>198120</xdr:rowOff>
    </xdr:from>
    <xdr:to>
      <xdr:col>12</xdr:col>
      <xdr:colOff>1355220</xdr:colOff>
      <xdr:row>15</xdr:row>
      <xdr:rowOff>478920</xdr:rowOff>
    </xdr:to>
    <xdr:pic>
      <xdr:nvPicPr>
        <xdr:cNvPr id="3" name="Grafik 2" descr="Nach rechts zeigender Finger, Handrücken mit einfarbiger Füllung">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01700" y="3723640"/>
          <a:ext cx="280800" cy="280800"/>
        </a:xfrm>
        <a:prstGeom prst="rect">
          <a:avLst/>
        </a:prstGeom>
      </xdr:spPr>
    </xdr:pic>
    <xdr:clientData/>
  </xdr:twoCellAnchor>
  <xdr:twoCellAnchor editAs="oneCell">
    <xdr:from>
      <xdr:col>12</xdr:col>
      <xdr:colOff>1056640</xdr:colOff>
      <xdr:row>5</xdr:row>
      <xdr:rowOff>152400</xdr:rowOff>
    </xdr:from>
    <xdr:to>
      <xdr:col>12</xdr:col>
      <xdr:colOff>1338580</xdr:colOff>
      <xdr:row>5</xdr:row>
      <xdr:rowOff>431800</xdr:rowOff>
    </xdr:to>
    <xdr:pic>
      <xdr:nvPicPr>
        <xdr:cNvPr id="4" name="Grafik 3" descr="Nach rechts zeigender Finger, Handrücken mit einfarbiger Füllung">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583920" y="1239520"/>
          <a:ext cx="281940" cy="279400"/>
        </a:xfrm>
        <a:prstGeom prst="rect">
          <a:avLst/>
        </a:prstGeom>
      </xdr:spPr>
    </xdr:pic>
    <xdr:clientData/>
  </xdr:twoCellAnchor>
  <xdr:twoCellAnchor>
    <xdr:from>
      <xdr:col>6</xdr:col>
      <xdr:colOff>294640</xdr:colOff>
      <xdr:row>2</xdr:row>
      <xdr:rowOff>0</xdr:rowOff>
    </xdr:from>
    <xdr:to>
      <xdr:col>6</xdr:col>
      <xdr:colOff>294640</xdr:colOff>
      <xdr:row>16</xdr:row>
      <xdr:rowOff>141480</xdr:rowOff>
    </xdr:to>
    <xdr:cxnSp macro="">
      <xdr:nvCxnSpPr>
        <xdr:cNvPr id="9" name="Gerader Verbinder 8">
          <a:extLst>
            <a:ext uri="{FF2B5EF4-FFF2-40B4-BE49-F238E27FC236}">
              <a16:creationId xmlns:a16="http://schemas.microsoft.com/office/drawing/2014/main" id="{00000000-0008-0000-0100-000009000000}"/>
            </a:ext>
          </a:extLst>
        </xdr:cNvPr>
        <xdr:cNvCxnSpPr/>
      </xdr:nvCxnSpPr>
      <xdr:spPr>
        <a:xfrm flipH="1">
          <a:off x="5339080" y="480060"/>
          <a:ext cx="0" cy="3844800"/>
        </a:xfrm>
        <a:prstGeom prst="line">
          <a:avLst/>
        </a:prstGeom>
        <a:ln w="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215265</xdr:colOff>
      <xdr:row>2</xdr:row>
      <xdr:rowOff>0</xdr:rowOff>
    </xdr:from>
    <xdr:to>
      <xdr:col>3</xdr:col>
      <xdr:colOff>215265</xdr:colOff>
      <xdr:row>16</xdr:row>
      <xdr:rowOff>140970</xdr:rowOff>
    </xdr:to>
    <xdr:cxnSp macro="">
      <xdr:nvCxnSpPr>
        <xdr:cNvPr id="14" name="Gerader Verbinder 13">
          <a:extLst>
            <a:ext uri="{FF2B5EF4-FFF2-40B4-BE49-F238E27FC236}">
              <a16:creationId xmlns:a16="http://schemas.microsoft.com/office/drawing/2014/main" id="{00000000-0008-0000-0100-00000E000000}"/>
            </a:ext>
          </a:extLst>
        </xdr:cNvPr>
        <xdr:cNvCxnSpPr/>
      </xdr:nvCxnSpPr>
      <xdr:spPr>
        <a:xfrm>
          <a:off x="3217545" y="480060"/>
          <a:ext cx="0" cy="3844290"/>
        </a:xfrm>
        <a:prstGeom prst="line">
          <a:avLst/>
        </a:prstGeom>
        <a:ln w="0">
          <a:solidFill>
            <a:sysClr val="windowText" lastClr="000000"/>
          </a:solidFill>
          <a:miter lim="800000"/>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114300</xdr:colOff>
      <xdr:row>1</xdr:row>
      <xdr:rowOff>137160</xdr:rowOff>
    </xdr:from>
    <xdr:to>
      <xdr:col>10</xdr:col>
      <xdr:colOff>408092</xdr:colOff>
      <xdr:row>17</xdr:row>
      <xdr:rowOff>0</xdr:rowOff>
    </xdr:to>
    <xdr:graphicFrame macro="">
      <xdr:nvGraphicFramePr>
        <xdr:cNvPr id="4" name="Diagram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15241</xdr:colOff>
      <xdr:row>18</xdr:row>
      <xdr:rowOff>121920</xdr:rowOff>
    </xdr:from>
    <xdr:to>
      <xdr:col>1</xdr:col>
      <xdr:colOff>845821</xdr:colOff>
      <xdr:row>22</xdr:row>
      <xdr:rowOff>22860</xdr:rowOff>
    </xdr:to>
    <xdr:sp macro="" textlink="">
      <xdr:nvSpPr>
        <xdr:cNvPr id="2" name="Textfeld 1">
          <a:hlinkClick xmlns:r="http://schemas.openxmlformats.org/officeDocument/2006/relationships" r:id="rId2" tooltip="Pro Senectute"/>
          <a:extLst>
            <a:ext uri="{FF2B5EF4-FFF2-40B4-BE49-F238E27FC236}">
              <a16:creationId xmlns:a16="http://schemas.microsoft.com/office/drawing/2014/main" id="{00000000-0008-0000-0200-000002000000}"/>
            </a:ext>
          </a:extLst>
        </xdr:cNvPr>
        <xdr:cNvSpPr txBox="1"/>
      </xdr:nvSpPr>
      <xdr:spPr>
        <a:xfrm>
          <a:off x="464821" y="4663440"/>
          <a:ext cx="830580" cy="259080"/>
        </a:xfrm>
        <a:prstGeom prst="rect">
          <a:avLst/>
        </a:prstGeom>
        <a:solidFill>
          <a:srgbClr val="FF7C8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900" b="1">
              <a:solidFill>
                <a:schemeClr val="tx1"/>
              </a:solidFill>
              <a:latin typeface="Arial" panose="020B0604020202020204" pitchFamily="34" charset="0"/>
              <a:cs typeface="Arial" panose="020B0604020202020204" pitchFamily="34" charset="0"/>
            </a:rPr>
            <a:t>zurück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4008120</xdr:colOff>
      <xdr:row>47</xdr:row>
      <xdr:rowOff>0</xdr:rowOff>
    </xdr:from>
    <xdr:to>
      <xdr:col>0</xdr:col>
      <xdr:colOff>5836920</xdr:colOff>
      <xdr:row>48</xdr:row>
      <xdr:rowOff>0</xdr:rowOff>
    </xdr:to>
    <xdr:sp macro="" textlink="">
      <xdr:nvSpPr>
        <xdr:cNvPr id="3" name="Textfeld 2">
          <a:hlinkClick xmlns:r="http://schemas.openxmlformats.org/officeDocument/2006/relationships" r:id="rId1" tooltip="Erbschaftssteuer"/>
          <a:extLst>
            <a:ext uri="{FF2B5EF4-FFF2-40B4-BE49-F238E27FC236}">
              <a16:creationId xmlns:a16="http://schemas.microsoft.com/office/drawing/2014/main" id="{00000000-0008-0000-0300-000003000000}"/>
            </a:ext>
          </a:extLst>
        </xdr:cNvPr>
        <xdr:cNvSpPr txBox="1"/>
      </xdr:nvSpPr>
      <xdr:spPr>
        <a:xfrm>
          <a:off x="4008120" y="18059400"/>
          <a:ext cx="1828800" cy="471600"/>
        </a:xfrm>
        <a:prstGeom prst="rect">
          <a:avLst/>
        </a:prstGeom>
        <a:solidFill>
          <a:schemeClr val="accent5">
            <a:lumMod val="60000"/>
            <a:lumOff val="40000"/>
          </a:schemeClr>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rgbClr val="C00000"/>
              </a:solidFill>
            </a:rPr>
            <a:t>UBS: Erbschafts- und Schenkungssteuer</a:t>
          </a:r>
        </a:p>
      </xdr:txBody>
    </xdr:sp>
    <xdr:clientData fLocksWithSheet="0"/>
  </xdr:twoCellAnchor>
  <xdr:twoCellAnchor>
    <xdr:from>
      <xdr:col>0</xdr:col>
      <xdr:colOff>2026920</xdr:colOff>
      <xdr:row>47</xdr:row>
      <xdr:rowOff>0</xdr:rowOff>
    </xdr:from>
    <xdr:to>
      <xdr:col>0</xdr:col>
      <xdr:colOff>3855720</xdr:colOff>
      <xdr:row>48</xdr:row>
      <xdr:rowOff>0</xdr:rowOff>
    </xdr:to>
    <xdr:sp macro="" textlink="">
      <xdr:nvSpPr>
        <xdr:cNvPr id="5" name="Textfeld 4">
          <a:hlinkClick xmlns:r="http://schemas.openxmlformats.org/officeDocument/2006/relationships" r:id="rId2" tooltip="Rund um das Eigenheim"/>
          <a:extLst>
            <a:ext uri="{FF2B5EF4-FFF2-40B4-BE49-F238E27FC236}">
              <a16:creationId xmlns:a16="http://schemas.microsoft.com/office/drawing/2014/main" id="{00000000-0008-0000-0300-000005000000}"/>
            </a:ext>
          </a:extLst>
        </xdr:cNvPr>
        <xdr:cNvSpPr txBox="1"/>
      </xdr:nvSpPr>
      <xdr:spPr>
        <a:xfrm>
          <a:off x="2026920" y="18059400"/>
          <a:ext cx="1828800" cy="471600"/>
        </a:xfrm>
        <a:prstGeom prst="rect">
          <a:avLst/>
        </a:prstGeom>
        <a:solidFill>
          <a:schemeClr val="accent5">
            <a:lumMod val="60000"/>
            <a:lumOff val="40000"/>
          </a:schemeClr>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rgbClr val="C00000"/>
              </a:solidFill>
            </a:rPr>
            <a:t>ZKB: Thema </a:t>
          </a:r>
        </a:p>
        <a:p>
          <a:pPr algn="ctr"/>
          <a:r>
            <a:rPr lang="de-CH" sz="1100" b="1">
              <a:solidFill>
                <a:srgbClr val="C00000"/>
              </a:solidFill>
            </a:rPr>
            <a:t>«Rund um das Eigenheim»</a:t>
          </a:r>
        </a:p>
      </xdr:txBody>
    </xdr:sp>
    <xdr:clientData fLocksWithSheet="0"/>
  </xdr:twoCellAnchor>
  <xdr:twoCellAnchor>
    <xdr:from>
      <xdr:col>0</xdr:col>
      <xdr:colOff>22860</xdr:colOff>
      <xdr:row>47</xdr:row>
      <xdr:rowOff>0</xdr:rowOff>
    </xdr:from>
    <xdr:to>
      <xdr:col>0</xdr:col>
      <xdr:colOff>1851660</xdr:colOff>
      <xdr:row>48</xdr:row>
      <xdr:rowOff>0</xdr:rowOff>
    </xdr:to>
    <xdr:sp macro="" textlink="">
      <xdr:nvSpPr>
        <xdr:cNvPr id="7" name="Textfeld 6">
          <a:hlinkClick xmlns:r="http://schemas.openxmlformats.org/officeDocument/2006/relationships" r:id="rId3" tooltip="Broschüre ZKB"/>
          <a:extLst>
            <a:ext uri="{FF2B5EF4-FFF2-40B4-BE49-F238E27FC236}">
              <a16:creationId xmlns:a16="http://schemas.microsoft.com/office/drawing/2014/main" id="{00000000-0008-0000-0300-000007000000}"/>
            </a:ext>
          </a:extLst>
        </xdr:cNvPr>
        <xdr:cNvSpPr txBox="1"/>
      </xdr:nvSpPr>
      <xdr:spPr>
        <a:xfrm>
          <a:off x="22860" y="18059400"/>
          <a:ext cx="1828800" cy="472440"/>
        </a:xfrm>
        <a:prstGeom prst="rect">
          <a:avLst/>
        </a:prstGeom>
        <a:solidFill>
          <a:schemeClr val="accent5">
            <a:lumMod val="60000"/>
            <a:lumOff val="40000"/>
          </a:schemeClr>
        </a:solidFill>
        <a:ln w="9525" cmpd="sng">
          <a:solidFill>
            <a:schemeClr val="tx1"/>
          </a:solidFill>
        </a:ln>
        <a:effectLst>
          <a:glow rad="12700">
            <a:schemeClr val="accent1">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rgbClr val="C00000"/>
              </a:solidFill>
            </a:rPr>
            <a:t>ZKB: Broschüre «Alles rund um Erben und Vererben»</a:t>
          </a:r>
        </a:p>
      </xdr:txBody>
    </xdr:sp>
    <xdr:clientData fLocksWithSheet="0"/>
  </xdr:twoCellAnchor>
  <xdr:oneCellAnchor>
    <xdr:from>
      <xdr:col>0</xdr:col>
      <xdr:colOff>11727180</xdr:colOff>
      <xdr:row>45</xdr:row>
      <xdr:rowOff>335280</xdr:rowOff>
    </xdr:from>
    <xdr:ext cx="184731" cy="264560"/>
    <xdr:sp macro="" textlink="">
      <xdr:nvSpPr>
        <xdr:cNvPr id="11" name="Textfeld 10">
          <a:extLst>
            <a:ext uri="{FF2B5EF4-FFF2-40B4-BE49-F238E27FC236}">
              <a16:creationId xmlns:a16="http://schemas.microsoft.com/office/drawing/2014/main" id="{00000000-0008-0000-0300-00000B000000}"/>
            </a:ext>
          </a:extLst>
        </xdr:cNvPr>
        <xdr:cNvSpPr txBox="1"/>
      </xdr:nvSpPr>
      <xdr:spPr>
        <a:xfrm>
          <a:off x="11727180" y="23157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xdr:from>
      <xdr:col>0</xdr:col>
      <xdr:colOff>11041380</xdr:colOff>
      <xdr:row>0</xdr:row>
      <xdr:rowOff>0</xdr:rowOff>
    </xdr:from>
    <xdr:to>
      <xdr:col>1</xdr:col>
      <xdr:colOff>0</xdr:colOff>
      <xdr:row>1</xdr:row>
      <xdr:rowOff>0</xdr:rowOff>
    </xdr:to>
    <xdr:sp macro="" textlink="">
      <xdr:nvSpPr>
        <xdr:cNvPr id="2" name="Textfeld 1">
          <a:hlinkClick xmlns:r="http://schemas.openxmlformats.org/officeDocument/2006/relationships" r:id="rId4"/>
          <a:extLst>
            <a:ext uri="{FF2B5EF4-FFF2-40B4-BE49-F238E27FC236}">
              <a16:creationId xmlns:a16="http://schemas.microsoft.com/office/drawing/2014/main" id="{00000000-0008-0000-0300-000002000000}"/>
            </a:ext>
          </a:extLst>
        </xdr:cNvPr>
        <xdr:cNvSpPr txBox="1"/>
      </xdr:nvSpPr>
      <xdr:spPr>
        <a:xfrm>
          <a:off x="11041380" y="0"/>
          <a:ext cx="769620" cy="312420"/>
        </a:xfrm>
        <a:prstGeom prst="rect">
          <a:avLst/>
        </a:prstGeom>
        <a:solidFill>
          <a:schemeClr val="accent5">
            <a:lumMod val="60000"/>
            <a:lumOff val="40000"/>
          </a:schemeClr>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b="1">
              <a:solidFill>
                <a:sysClr val="windowText" lastClr="000000"/>
              </a:solidFill>
              <a:latin typeface="Arial" panose="020B0604020202020204" pitchFamily="34" charset="0"/>
              <a:cs typeface="Arial" panose="020B0604020202020204" pitchFamily="34" charset="0"/>
            </a:rPr>
            <a:t>zurück</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212400" cy="6300255"/>
    <xdr:pic>
      <xdr:nvPicPr>
        <xdr:cNvPr id="2" name="Grafik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a:stretch>
          <a:fillRect/>
        </a:stretch>
      </xdr:blipFill>
      <xdr:spPr>
        <a:xfrm>
          <a:off x="0" y="0"/>
          <a:ext cx="9212400" cy="6300255"/>
        </a:xfrm>
        <a:prstGeom prst="rect">
          <a:avLst/>
        </a:prstGeom>
        <a:ln w="6350">
          <a:solidFill>
            <a:schemeClr val="tx1"/>
          </a:solidFill>
        </a:ln>
      </xdr:spPr>
    </xdr:pic>
    <xdr:clientData/>
  </xdr:oneCellAnchor>
  <xdr:oneCellAnchor>
    <xdr:from>
      <xdr:col>0</xdr:col>
      <xdr:colOff>0</xdr:colOff>
      <xdr:row>62</xdr:row>
      <xdr:rowOff>74102</xdr:rowOff>
    </xdr:from>
    <xdr:ext cx="9212400" cy="6292101"/>
    <xdr:pic>
      <xdr:nvPicPr>
        <xdr:cNvPr id="3" name="Grafik 2">
          <a:extLst>
            <a:ext uri="{FF2B5EF4-FFF2-40B4-BE49-F238E27FC236}">
              <a16:creationId xmlns:a16="http://schemas.microsoft.com/office/drawing/2014/main" id="{00000000-0008-0000-0400-000003000000}"/>
            </a:ext>
          </a:extLst>
        </xdr:cNvPr>
        <xdr:cNvPicPr>
          <a:picLocks/>
        </xdr:cNvPicPr>
      </xdr:nvPicPr>
      <xdr:blipFill>
        <a:blip xmlns:r="http://schemas.openxmlformats.org/officeDocument/2006/relationships" r:embed="rId2"/>
        <a:stretch>
          <a:fillRect/>
        </a:stretch>
      </xdr:blipFill>
      <xdr:spPr>
        <a:xfrm>
          <a:off x="0" y="10467782"/>
          <a:ext cx="9212400" cy="6292101"/>
        </a:xfrm>
        <a:prstGeom prst="rect">
          <a:avLst/>
        </a:prstGeom>
        <a:ln w="6350">
          <a:solidFill>
            <a:schemeClr val="tx1"/>
          </a:solidFill>
        </a:ln>
      </xdr:spPr>
    </xdr:pic>
    <xdr:clientData/>
  </xdr:oneCellAnchor>
  <xdr:oneCellAnchor>
    <xdr:from>
      <xdr:col>0</xdr:col>
      <xdr:colOff>0</xdr:colOff>
      <xdr:row>31</xdr:row>
      <xdr:rowOff>168912</xdr:rowOff>
    </xdr:from>
    <xdr:ext cx="9212400" cy="6292099"/>
    <xdr:pic>
      <xdr:nvPicPr>
        <xdr:cNvPr id="4" name="Grafik 3">
          <a:extLst>
            <a:ext uri="{FF2B5EF4-FFF2-40B4-BE49-F238E27FC236}">
              <a16:creationId xmlns:a16="http://schemas.microsoft.com/office/drawing/2014/main" id="{00000000-0008-0000-0400-000004000000}"/>
            </a:ext>
          </a:extLst>
        </xdr:cNvPr>
        <xdr:cNvPicPr>
          <a:picLocks/>
        </xdr:cNvPicPr>
      </xdr:nvPicPr>
      <xdr:blipFill>
        <a:blip xmlns:r="http://schemas.openxmlformats.org/officeDocument/2006/relationships" r:embed="rId3"/>
        <a:stretch>
          <a:fillRect/>
        </a:stretch>
      </xdr:blipFill>
      <xdr:spPr>
        <a:xfrm>
          <a:off x="0" y="5365752"/>
          <a:ext cx="9212400" cy="6292099"/>
        </a:xfrm>
        <a:prstGeom prst="rect">
          <a:avLst/>
        </a:prstGeom>
        <a:ln w="6350">
          <a:solidFill>
            <a:schemeClr val="tx1"/>
          </a:solidFill>
        </a:ln>
      </xdr:spPr>
    </xdr:pic>
    <xdr:clientData/>
  </xdr:oneCellAnchor>
  <xdr:oneCellAnchor>
    <xdr:from>
      <xdr:col>0</xdr:col>
      <xdr:colOff>0</xdr:colOff>
      <xdr:row>93</xdr:row>
      <xdr:rowOff>152400</xdr:rowOff>
    </xdr:from>
    <xdr:ext cx="9212400" cy="6200998"/>
    <xdr:pic>
      <xdr:nvPicPr>
        <xdr:cNvPr id="5" name="Grafik 4">
          <a:extLst>
            <a:ext uri="{FF2B5EF4-FFF2-40B4-BE49-F238E27FC236}">
              <a16:creationId xmlns:a16="http://schemas.microsoft.com/office/drawing/2014/main" id="{00000000-0008-0000-0400-000005000000}"/>
            </a:ext>
          </a:extLst>
        </xdr:cNvPr>
        <xdr:cNvPicPr>
          <a:picLocks/>
        </xdr:cNvPicPr>
      </xdr:nvPicPr>
      <xdr:blipFill>
        <a:blip xmlns:r="http://schemas.openxmlformats.org/officeDocument/2006/relationships" r:embed="rId4"/>
        <a:stretch>
          <a:fillRect/>
        </a:stretch>
      </xdr:blipFill>
      <xdr:spPr>
        <a:xfrm>
          <a:off x="0" y="15742920"/>
          <a:ext cx="9212400" cy="6200998"/>
        </a:xfrm>
        <a:prstGeom prst="rect">
          <a:avLst/>
        </a:prstGeom>
        <a:ln w="6350">
          <a:solidFill>
            <a:schemeClr val="tx1"/>
          </a:solidFill>
        </a:ln>
      </xdr:spPr>
    </xdr:pic>
    <xdr:clientData/>
  </xdr:oneCellAnchor>
  <xdr:twoCellAnchor>
    <xdr:from>
      <xdr:col>0</xdr:col>
      <xdr:colOff>3991666</xdr:colOff>
      <xdr:row>1</xdr:row>
      <xdr:rowOff>38503</xdr:rowOff>
    </xdr:from>
    <xdr:to>
      <xdr:col>0</xdr:col>
      <xdr:colOff>5588552</xdr:colOff>
      <xdr:row>2</xdr:row>
      <xdr:rowOff>76200</xdr:rowOff>
    </xdr:to>
    <xdr:sp macro="" textlink="">
      <xdr:nvSpPr>
        <xdr:cNvPr id="6" name="Textfeld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3991666" y="241703"/>
          <a:ext cx="1596886" cy="240897"/>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000" b="1">
              <a:solidFill>
                <a:sysClr val="windowText" lastClr="000000"/>
              </a:solidFill>
              <a:latin typeface="Arial" panose="020B0604020202020204" pitchFamily="34" charset="0"/>
              <a:cs typeface="Arial" panose="020B0604020202020204" pitchFamily="34" charset="0"/>
            </a:rPr>
            <a:t>zurück zum</a:t>
          </a:r>
          <a:r>
            <a:rPr lang="de-CH" sz="1000" b="1" baseline="0">
              <a:solidFill>
                <a:sysClr val="windowText" lastClr="000000"/>
              </a:solidFill>
              <a:latin typeface="Arial" panose="020B0604020202020204" pitchFamily="34" charset="0"/>
              <a:cs typeface="Arial" panose="020B0604020202020204" pitchFamily="34" charset="0"/>
            </a:rPr>
            <a:t> Glossar</a:t>
          </a:r>
          <a:endParaRPr lang="de-CH" sz="10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image" Target="../media/image2.png"/></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zkb.ch/de/private/vorsorge/wissenswertes/erb-und-gueterrecht.html" TargetMode="External"/><Relationship Id="rId2" Type="http://schemas.openxmlformats.org/officeDocument/2006/relationships/hyperlink" Target="https://www.zkb.ch/media/zkb/dokumente/broschueren/nachfolge.pdf" TargetMode="External"/><Relationship Id="rId1" Type="http://schemas.openxmlformats.org/officeDocument/2006/relationships/hyperlink" Target="https://www.zkb.ch/de/private/vorsorge/rechner-hilfsmittel/erbrechner.html/avvrtif/erbrechner/erben" TargetMode="External"/><Relationship Id="rId6" Type="http://schemas.openxmlformats.org/officeDocument/2006/relationships/printerSettings" Target="../printerSettings/printerSettings6.bin"/><Relationship Id="rId5" Type="http://schemas.openxmlformats.org/officeDocument/2006/relationships/hyperlink" Target="https://www.prosenectute.ch/de/dienstleistungen/orientierungshilfen/testament-rechner.html" TargetMode="External"/><Relationship Id="rId4" Type="http://schemas.openxmlformats.org/officeDocument/2006/relationships/hyperlink" Target="https://www.zkb.ch/de/private/hypotheken-immobilien/ratgeber/eigenheim-weitergebe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6878-443C-4C1F-9EDD-D193E27529F2}">
  <sheetPr codeName="Tabelle2"/>
  <dimension ref="A1"/>
  <sheetViews>
    <sheetView showGridLines="0" showRowColHeaders="0" tabSelected="1" zoomScale="110" zoomScaleNormal="110" workbookViewId="0">
      <selection activeCell="B20" sqref="B20"/>
    </sheetView>
  </sheetViews>
  <sheetFormatPr baseColWidth="10" defaultColWidth="11.5546875" defaultRowHeight="13.2"/>
  <cols>
    <col min="1" max="1" width="4.21875" style="97" customWidth="1"/>
    <col min="2" max="16384" width="11.5546875" style="97"/>
  </cols>
  <sheetData>
    <row r="1" ht="27" customHeight="1"/>
  </sheetData>
  <sheetProtection sheet="1" objects="1" scenarios="1" selectLockedCells="1" selectUnlockedCells="1"/>
  <pageMargins left="0.7" right="0.7" top="0.78740157499999996" bottom="0.78740157499999996" header="0.3" footer="0.3"/>
  <pageSetup paperSize="9" orientation="portrait" horizontalDpi="4294967294"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BA4E8-F9F9-4BDF-8BB6-52F5F3C701CD}">
  <sheetPr codeName="Tabelle1">
    <tabColor theme="9" tint="0.79998168889431442"/>
    <pageSetUpPr fitToPage="1"/>
  </sheetPr>
  <dimension ref="A1:M41"/>
  <sheetViews>
    <sheetView showGridLines="0" showRowColHeaders="0" topLeftCell="A21" zoomScale="90" zoomScaleNormal="90" workbookViewId="0">
      <selection activeCell="C37" sqref="C37"/>
    </sheetView>
  </sheetViews>
  <sheetFormatPr baseColWidth="10" defaultColWidth="11.5546875" defaultRowHeight="13.2"/>
  <cols>
    <col min="1" max="1" width="6.33203125" style="19" customWidth="1"/>
    <col min="2" max="2" width="1.6640625" style="19" customWidth="1"/>
    <col min="3" max="3" width="32.6640625" style="19" customWidth="1"/>
    <col min="4" max="4" width="6.6640625" style="19" customWidth="1"/>
    <col min="5" max="6" width="11.5546875" style="19"/>
    <col min="7" max="7" width="5.44140625" style="19" customWidth="1"/>
    <col min="8" max="12" width="20.77734375" style="19" customWidth="1"/>
    <col min="13" max="13" width="21" style="19" customWidth="1"/>
    <col min="14" max="14" width="2.88671875" style="19" customWidth="1"/>
    <col min="15" max="16384" width="11.5546875" style="19"/>
  </cols>
  <sheetData>
    <row r="1" spans="1:13" ht="2.4" hidden="1" customHeight="1">
      <c r="A1" s="22" t="s">
        <v>80</v>
      </c>
    </row>
    <row r="2" spans="1:13" ht="37.799999999999997" customHeight="1">
      <c r="B2" s="197" t="s">
        <v>46</v>
      </c>
      <c r="C2" s="198"/>
      <c r="D2" s="199"/>
      <c r="E2" s="199"/>
      <c r="F2" s="199"/>
      <c r="G2" s="199"/>
      <c r="H2" s="199"/>
      <c r="I2" s="199"/>
      <c r="J2" s="199"/>
      <c r="K2" s="200"/>
      <c r="L2" s="200"/>
      <c r="M2" s="201">
        <f ca="1">TODAY()</f>
        <v>45228</v>
      </c>
    </row>
    <row r="3" spans="1:13" ht="4.95" customHeight="1">
      <c r="B3" s="38"/>
      <c r="C3" s="32"/>
      <c r="D3" s="32"/>
      <c r="E3" s="34"/>
      <c r="F3" s="34"/>
      <c r="G3" s="34"/>
      <c r="H3" s="34"/>
      <c r="I3" s="34"/>
      <c r="J3" s="34"/>
      <c r="K3" s="34"/>
      <c r="L3" s="34"/>
      <c r="M3" s="33"/>
    </row>
    <row r="4" spans="1:13" ht="30" customHeight="1">
      <c r="B4" s="38"/>
      <c r="C4" s="47" t="s">
        <v>35</v>
      </c>
      <c r="D4" s="59"/>
      <c r="E4" s="216" t="s">
        <v>113</v>
      </c>
      <c r="F4" s="59"/>
      <c r="H4" s="236"/>
      <c r="I4" s="237"/>
      <c r="J4" s="237"/>
      <c r="K4" s="237"/>
      <c r="L4" s="237"/>
      <c r="M4" s="238"/>
    </row>
    <row r="5" spans="1:13" ht="6" customHeight="1">
      <c r="B5" s="38"/>
      <c r="C5" s="32"/>
      <c r="D5" s="32"/>
      <c r="E5" s="34"/>
      <c r="M5" s="33"/>
    </row>
    <row r="6" spans="1:13" s="28" customFormat="1" ht="48" customHeight="1">
      <c r="B6" s="48"/>
      <c r="C6" s="196" t="str">
        <f>Formeln!C54</f>
        <v>Ehepartner/in</v>
      </c>
      <c r="D6" s="19"/>
      <c r="G6" s="35"/>
      <c r="H6" s="236" t="s">
        <v>89</v>
      </c>
      <c r="I6" s="237"/>
      <c r="J6" s="237"/>
      <c r="K6" s="237"/>
      <c r="L6" s="237"/>
      <c r="M6" s="238"/>
    </row>
    <row r="7" spans="1:13" ht="11.4" customHeight="1">
      <c r="B7" s="38"/>
      <c r="E7" s="34"/>
      <c r="H7" s="36"/>
      <c r="I7" s="36"/>
      <c r="J7" s="36"/>
      <c r="K7" s="36"/>
      <c r="L7" s="36"/>
      <c r="M7" s="37"/>
    </row>
    <row r="8" spans="1:13" ht="11.4" customHeight="1">
      <c r="B8" s="38"/>
      <c r="E8" s="34"/>
      <c r="H8" s="36"/>
      <c r="I8" s="36"/>
      <c r="J8" s="36"/>
      <c r="K8" s="36"/>
      <c r="L8" s="36"/>
      <c r="M8" s="37"/>
    </row>
    <row r="9" spans="1:13" ht="24.6">
      <c r="B9" s="38"/>
      <c r="C9" s="47" t="s">
        <v>44</v>
      </c>
      <c r="D9" s="32"/>
      <c r="H9" s="36"/>
      <c r="I9" s="36"/>
      <c r="J9" s="36"/>
      <c r="K9" s="36"/>
      <c r="L9" s="36"/>
      <c r="M9" s="37"/>
    </row>
    <row r="10" spans="1:13" ht="6" customHeight="1">
      <c r="B10" s="38"/>
      <c r="C10" s="32"/>
      <c r="D10" s="32"/>
      <c r="H10" s="36"/>
      <c r="I10" s="36"/>
      <c r="J10" s="36"/>
      <c r="K10" s="36"/>
      <c r="L10" s="36"/>
      <c r="M10" s="37"/>
    </row>
    <row r="11" spans="1:13" ht="48" customHeight="1">
      <c r="B11" s="38"/>
      <c r="C11" s="61" t="str">
        <f>Formeln!C62</f>
        <v>Kinder, Enkel und deren Nachkommen</v>
      </c>
      <c r="H11" s="236" t="s">
        <v>42</v>
      </c>
      <c r="I11" s="242"/>
      <c r="J11" s="242"/>
      <c r="K11" s="242"/>
      <c r="L11" s="242"/>
      <c r="M11" s="243"/>
    </row>
    <row r="12" spans="1:13" ht="11.4" customHeight="1">
      <c r="B12" s="38"/>
      <c r="M12" s="33"/>
    </row>
    <row r="13" spans="1:13" ht="11.4" customHeight="1">
      <c r="B13" s="38"/>
      <c r="M13" s="33"/>
    </row>
    <row r="14" spans="1:13" ht="24.6">
      <c r="B14" s="38"/>
      <c r="C14" s="240" t="s">
        <v>14</v>
      </c>
      <c r="D14" s="240"/>
      <c r="E14" s="241"/>
      <c r="F14" s="241"/>
      <c r="G14" s="241"/>
      <c r="H14" s="241"/>
      <c r="I14" s="241"/>
      <c r="J14" s="241"/>
      <c r="K14" s="241"/>
      <c r="L14" s="241"/>
      <c r="M14" s="33"/>
    </row>
    <row r="15" spans="1:13" ht="6" customHeight="1">
      <c r="B15" s="38"/>
      <c r="M15" s="33"/>
    </row>
    <row r="16" spans="1:13" s="29" customFormat="1" ht="48" customHeight="1">
      <c r="B16" s="46"/>
      <c r="C16" s="60" t="str">
        <f>Formeln!C48</f>
        <v>Errungenschaftsbeteiligung</v>
      </c>
      <c r="H16" s="56" t="s">
        <v>76</v>
      </c>
      <c r="I16" s="30"/>
      <c r="M16" s="39"/>
    </row>
    <row r="17" spans="2:13" ht="11.4" customHeight="1">
      <c r="B17" s="40"/>
      <c r="C17" s="41"/>
      <c r="D17" s="41"/>
      <c r="E17" s="41"/>
      <c r="F17" s="41"/>
      <c r="G17" s="41"/>
      <c r="H17" s="41"/>
      <c r="I17" s="41"/>
      <c r="J17" s="41"/>
      <c r="K17" s="41"/>
      <c r="L17" s="41"/>
      <c r="M17" s="42"/>
    </row>
    <row r="18" spans="2:13" ht="10.199999999999999" customHeight="1">
      <c r="B18" s="43"/>
      <c r="C18" s="44"/>
      <c r="D18" s="44"/>
      <c r="E18" s="44"/>
      <c r="F18" s="44"/>
      <c r="G18" s="44"/>
      <c r="H18" s="76"/>
      <c r="I18" s="44"/>
      <c r="J18" s="44"/>
      <c r="K18" s="44"/>
      <c r="L18" s="44"/>
      <c r="M18" s="31"/>
    </row>
    <row r="19" spans="2:13" ht="34.950000000000003" customHeight="1">
      <c r="B19" s="244" t="str">
        <f>IF(AND(Formeln!B54=2,Formeln!B48&lt;&gt;3),"Achtung: Bitte Güterstand auf «Gütertrennung» setzen, oder eine andere Partnerschaft auswählen!",IF(AND(Formeln!B54=3,Formeln!B48&lt;&gt;4),"Bei dieser Situation, muss unter Güterstand «Kein Güterstand» ausgewählt werden!",IF(OR(K29&lt;0,K26&lt;0),"Fehler bei der Vermögensaufteilung! Bitte die Vermögensaufteilung berichtigen.",IF(AND(Formeln!B54=2,K25+K24&lt;&gt;K23),"Achtung: Die Aufteilung der Vermögensteile entsprechen nicht dem Gesamtvermögen! Ohne Berichtigung sind die Angaben im Erbrechner falsch!",IF(AND(Formeln!B48=3,K25+K24&lt;&gt;K23),"Achtung: Die Aufteilung der Vermögensbeträge entsprechen nicht dem Gesamtvermögen! Bitte die Vermögensaufteilung berichtigen.",IF(AND(Formeln!B54=1,Formeln!B48=4),"Bitte einen anderen Güterstand oder eine andere Partnerschaft auswählen!",""))))))</f>
        <v/>
      </c>
      <c r="C19" s="245"/>
      <c r="D19" s="245"/>
      <c r="E19" s="245"/>
      <c r="F19" s="245"/>
      <c r="G19" s="245"/>
      <c r="H19" s="245"/>
      <c r="I19" s="245"/>
      <c r="J19" s="245"/>
      <c r="K19" s="245"/>
      <c r="L19" s="245"/>
      <c r="M19" s="246"/>
    </row>
    <row r="20" spans="2:13" ht="34.950000000000003" customHeight="1">
      <c r="B20" s="247" t="str">
        <f>IF(AND(Formeln!B54=3,Formeln!B62=5),"Achtung: Hinterlässt die verstorbene Person weder Erben aus der Verwandtschaft bis und mit grosselterlichem Stamm, fällt der Nachlass an den Staat (Wohnsitzkanton).",IF(Formeln!B54=2,"Der Rechner berücksichtigt hier den Güterstand der Gütertrennung, dem die eingetragenen Partner unterstehen und mittels Ehevertrages vereinbart wird.",IF(Formeln!B48=1,"Der Rechner berücksichtigt bei dieser Situation den Güterstand der Errungenschaft (ordentlicher Güterstand) ohne Abschluss eines Ehevertrags.",IF(Formeln!B48=2,"Entscheiden die Eheleute, ihr Vermögen zusammenzulegen, müssen sie einen Ehe- oder Erbvertrag abschliessen!",IF(Formeln!B48=3,"Wenn die Eheleute ihr Vermögen getrennt behalten wollen, müssen sie einen Ehe- oder Erbvertrag abschliessen!",IF(Formeln!B48=4,"Konkubinats- und Lebenspartner/in können nur über ein Testament begünstigt werden. Für die Erbberechtigen gilt die gesetzliche Erbfolge oder die vom Erblasser testamentarisch frei festgelegten Zuwendungen. Der Pflichtteil für Nachkommen beträgt 50%.",""))))))</f>
        <v>Der Rechner berücksichtigt bei dieser Situation den Güterstand der Errungenschaft (ordentlicher Güterstand) ohne Abschluss eines Ehevertrags.</v>
      </c>
      <c r="C20" s="248"/>
      <c r="D20" s="248"/>
      <c r="E20" s="248"/>
      <c r="F20" s="248"/>
      <c r="G20" s="248"/>
      <c r="H20" s="248"/>
      <c r="I20" s="248"/>
      <c r="J20" s="248"/>
      <c r="K20" s="248"/>
      <c r="L20" s="248"/>
      <c r="M20" s="249"/>
    </row>
    <row r="21" spans="2:13" ht="10.199999999999999" customHeight="1">
      <c r="B21" s="38"/>
      <c r="E21" s="34"/>
      <c r="M21" s="33"/>
    </row>
    <row r="22" spans="2:13" ht="30" customHeight="1">
      <c r="B22" s="38"/>
      <c r="C22" s="239" t="s">
        <v>66</v>
      </c>
      <c r="D22" s="239"/>
      <c r="E22" s="239"/>
      <c r="F22" s="239"/>
      <c r="G22" s="239"/>
      <c r="H22" s="239"/>
      <c r="I22" s="239"/>
      <c r="J22" s="239"/>
      <c r="K22" s="239"/>
      <c r="L22" s="239"/>
      <c r="M22" s="33"/>
    </row>
    <row r="23" spans="2:13" ht="25.95" customHeight="1">
      <c r="B23" s="38"/>
      <c r="C23" s="62" t="str">
        <f>IF(Formeln!B54=2,"Gesamtvermögen der eingetragenen Partnerschaft",IF(Formeln!B54=3,"Vermögen des Erblassers",IF(Formeln!B48=1,"Eheliches Gesamtvermögen",IF(Formeln!B48=3,"Eheliches Gesamtvermögen bei Gütertrennung","Eheliches Gesamtvermögen bei Gütergemeinschaft"))))</f>
        <v>Eheliches Gesamtvermögen</v>
      </c>
      <c r="D23" s="45"/>
      <c r="E23" s="29"/>
      <c r="F23" s="29"/>
      <c r="G23" s="29"/>
      <c r="H23" s="29"/>
      <c r="I23" s="250"/>
      <c r="J23" s="251"/>
      <c r="K23" s="211">
        <v>500000</v>
      </c>
      <c r="L23" s="192" t="str">
        <f>IF(AND(Formeln!B54=2,Eingabe!K25+K24&lt;&gt;K23),"N",IF(AND(Formeln!B48=3,Eingabe!K25+K24&lt;&gt;K23),"N",IF(K26&lt;0,"N","")))</f>
        <v/>
      </c>
      <c r="M23" s="67"/>
    </row>
    <row r="24" spans="2:13" ht="25.95" customHeight="1">
      <c r="B24" s="38"/>
      <c r="C24" s="116" t="str">
        <f>IF(Formeln!B48=3,"► Vermögen Erblasser",IF(Formeln!B54=3,"► Die persönliche Nachlasssituation benötigt hier keine Angaben",IF(Formeln!B54=2,"► Anteil Vermögen Erblasser/in"," ► Davon Eigengut Erblasser/in")))</f>
        <v xml:space="preserve"> ► Davon Eigengut Erblasser/in</v>
      </c>
      <c r="D24" s="45"/>
      <c r="E24" s="29"/>
      <c r="F24" s="29"/>
      <c r="G24" s="29"/>
      <c r="H24" s="29"/>
      <c r="I24" s="29"/>
      <c r="J24" s="29"/>
      <c r="K24" s="211">
        <v>100000</v>
      </c>
      <c r="L24" s="29"/>
      <c r="M24" s="33"/>
    </row>
    <row r="25" spans="2:13" ht="25.95" customHeight="1">
      <c r="B25" s="38"/>
      <c r="C25" s="116" t="str">
        <f>IF(Formeln!B48=3,"► Vermögen der überlebenden Person",IF(Formeln!B54=3,"► Die persönliche Nachlasssituation benötigt hier keine Angaben",IF(Formeln!B54=2,"► Anteil Vermögen überlebende Person"," ► Davon Eigengut überlebende Person")))</f>
        <v xml:space="preserve"> ► Davon Eigengut überlebende Person</v>
      </c>
      <c r="D25" s="45"/>
      <c r="E25" s="29"/>
      <c r="F25" s="29"/>
      <c r="G25" s="29"/>
      <c r="H25" s="29"/>
      <c r="I25" s="29"/>
      <c r="J25" s="29"/>
      <c r="K25" s="211">
        <v>50000</v>
      </c>
      <c r="L25" s="29"/>
      <c r="M25" s="33"/>
    </row>
    <row r="26" spans="2:13" s="29" customFormat="1" ht="25.95" customHeight="1">
      <c r="B26" s="46"/>
      <c r="C26" s="62" t="str">
        <f>IF(Formeln!B48=2,"Gesamtgut",IF(Formeln!B54=2,"Nachlass gemäss Erbertrag","Nachlassvermögen"))</f>
        <v>Nachlassvermögen</v>
      </c>
      <c r="D26" s="45"/>
      <c r="K26" s="212">
        <f>IF(Formeln!B48=2,Eingabe!K23-K24-K25,IF(Formeln!B48=3,Eingabe!K24,IF(Formeln!B48=4,Eingabe!K23,Formeln!G51)))</f>
        <v>275000</v>
      </c>
      <c r="L26" s="191"/>
      <c r="M26" s="39"/>
    </row>
    <row r="27" spans="2:13" ht="13.95" customHeight="1">
      <c r="B27" s="38"/>
      <c r="C27" s="29"/>
      <c r="D27" s="29"/>
      <c r="E27" s="29"/>
      <c r="F27" s="29"/>
      <c r="G27" s="29"/>
      <c r="H27" s="29"/>
      <c r="I27" s="29"/>
      <c r="J27" s="29"/>
      <c r="K27" s="29"/>
      <c r="L27" s="29"/>
      <c r="M27" s="33"/>
    </row>
    <row r="28" spans="2:13" ht="24.6" customHeight="1">
      <c r="B28" s="38"/>
      <c r="C28" s="239" t="str">
        <f>IF(Formeln!B54=3,"","Überlebende Person erhält:")</f>
        <v>Überlebende Person erhält:</v>
      </c>
      <c r="D28" s="239"/>
      <c r="E28" s="239"/>
      <c r="F28" s="239"/>
      <c r="G28" s="239"/>
      <c r="H28" s="239"/>
      <c r="I28" s="239"/>
      <c r="J28" s="239"/>
      <c r="K28" s="239"/>
      <c r="L28" s="239"/>
      <c r="M28" s="33"/>
    </row>
    <row r="29" spans="2:13" ht="25.95" customHeight="1">
      <c r="B29" s="38"/>
      <c r="C29" s="62" t="str">
        <f>IF(AND(Formeln!B48=3,Formeln!B54=1),"Eigenes Vermögen",IF(Formeln!B48=2,"Eigenes Vermögen",IF(Formeln!B54=2,"Eigenes Vermögen",IF(Formeln!B54=3,"","Anteil Errungenschaft"))))</f>
        <v>Anteil Errungenschaft</v>
      </c>
      <c r="D29" s="29"/>
      <c r="E29" s="29"/>
      <c r="F29" s="29"/>
      <c r="G29" s="29"/>
      <c r="H29" s="29"/>
      <c r="I29" s="29"/>
      <c r="J29" s="29"/>
      <c r="K29" s="213">
        <f>IF(Formeln!B54=3,"",IF(Formeln!B48=1,Formeln!G55,Eingabe!K25))</f>
        <v>175000</v>
      </c>
      <c r="L29" s="190" t="str">
        <f>IF(K29&lt;0,"N","")</f>
        <v/>
      </c>
      <c r="M29" s="33"/>
    </row>
    <row r="30" spans="2:13" ht="25.95" customHeight="1">
      <c r="B30" s="38"/>
      <c r="C30" s="62" t="str">
        <f>IF(Formeln!B54=3,"Erbteilung",IF(Formeln!B48=2,"Anteil am Gesamtgut","Aus dem Nachlass"))</f>
        <v>Aus dem Nachlass</v>
      </c>
      <c r="D30" s="29"/>
      <c r="E30" s="29"/>
      <c r="F30" s="29"/>
      <c r="G30" s="29"/>
      <c r="H30" s="29"/>
      <c r="I30" s="29"/>
      <c r="J30" s="29"/>
      <c r="K30" s="213">
        <f>IF(Formeln!B54=3,Eingabe!K26,IF(Formeln!B48=2,Eingabe!K26*50%,IF(Formeln!B62=1,K26*50%,IF(Formeln!B62=2,K26*75%,IF(Formeln!B62=3,K26*75%,IF(Formeln!B62=4,K26*75%,IF(Formeln!B48=3,K26,Eingabe!K26)))))))</f>
        <v>137500</v>
      </c>
      <c r="L30" s="29"/>
      <c r="M30" s="33"/>
    </row>
    <row r="31" spans="2:13" ht="25.95" customHeight="1">
      <c r="B31" s="38"/>
      <c r="C31" s="62" t="str">
        <f>IF(Formeln!B48=1,"Eigengut der überlebender Person",IF(Formeln!B48=2,"Aus dem Nachlass",""))</f>
        <v>Eigengut der überlebender Person</v>
      </c>
      <c r="D31" s="29"/>
      <c r="E31" s="29"/>
      <c r="F31" s="29"/>
      <c r="G31" s="29"/>
      <c r="H31" s="29"/>
      <c r="I31" s="29"/>
      <c r="J31" s="29"/>
      <c r="K31" s="213">
        <f>IF(Formeln!B48=1,Eingabe!K25,IF(AND(Formeln!B48=2,Formeln!B62=1),(K26/2+K24)*50%,IF(AND(Formeln!B48=2,Formeln!B62&gt;1),(K26/2+K24)*75%,"")))</f>
        <v>50000</v>
      </c>
      <c r="L31" s="29"/>
      <c r="M31" s="33"/>
    </row>
    <row r="32" spans="2:13" ht="25.95" customHeight="1">
      <c r="B32" s="38"/>
      <c r="C32" s="62" t="str">
        <f>IF(Formeln!B54=3,"Anspruch der nachfolgenden Erben","Der überlebenden Person verbleibt")</f>
        <v>Der überlebenden Person verbleibt</v>
      </c>
      <c r="D32" s="29"/>
      <c r="E32" s="29"/>
      <c r="F32" s="29"/>
      <c r="G32" s="29"/>
      <c r="H32" s="29"/>
      <c r="I32" s="29"/>
      <c r="J32" s="29"/>
      <c r="K32" s="212">
        <f>SUM(K29:K31)</f>
        <v>362500</v>
      </c>
      <c r="L32" s="29"/>
      <c r="M32" s="33"/>
    </row>
    <row r="33" spans="2:13" ht="25.95" customHeight="1">
      <c r="B33" s="38"/>
      <c r="C33" s="29"/>
      <c r="D33" s="29"/>
      <c r="E33" s="29"/>
      <c r="F33" s="29"/>
      <c r="G33" s="29"/>
      <c r="H33" s="29"/>
      <c r="I33" s="29"/>
      <c r="J33" s="29"/>
      <c r="K33" s="117"/>
      <c r="L33" s="29"/>
      <c r="M33" s="33"/>
    </row>
    <row r="34" spans="2:13" ht="25.95" customHeight="1">
      <c r="B34" s="38"/>
      <c r="C34" s="66" t="s">
        <v>64</v>
      </c>
      <c r="D34" s="64" t="str">
        <f>IF(Formeln!B62=2,"Vater + Mutter erben je die Hälfte von ►",IF(Formeln!B62=4,"Vater ODER Mutter",C11))</f>
        <v>Kinder, Enkel und deren Nachkommen</v>
      </c>
      <c r="E34" s="29"/>
      <c r="F34" s="49"/>
      <c r="G34" s="49"/>
      <c r="H34" s="49"/>
      <c r="I34" s="29"/>
      <c r="J34" s="29"/>
      <c r="K34" s="212">
        <f>IF(AND(Formeln!B54&lt;3,Formeln!B62=4),(K23-K32)*50%,IF(AND(Formeln!B54=3,Formeln!B62=4),K26*50%,IF(Formeln!B54=3,Eingabe!K26,IF(AND(Formeln!B54=2,Formeln!B62=4),K26*12.5%,Eingabe!K23-K32))))</f>
        <v>137500</v>
      </c>
      <c r="L34" s="29"/>
      <c r="M34" s="33"/>
    </row>
    <row r="35" spans="2:13" ht="25.95" customHeight="1">
      <c r="B35" s="38"/>
      <c r="D35" s="64" t="str">
        <f>IF(Formeln!B62=4,"Geschwister, Nichten, Neffen und deren Nachkommen","")</f>
        <v/>
      </c>
      <c r="K35" s="65" t="str">
        <f>IF(Formeln!B62=4,K34,"")</f>
        <v/>
      </c>
      <c r="M35" s="33"/>
    </row>
    <row r="36" spans="2:13" ht="25.95" customHeight="1">
      <c r="B36" s="38"/>
      <c r="H36" s="185"/>
      <c r="M36" s="33"/>
    </row>
    <row r="37" spans="2:13" ht="25.95" customHeight="1">
      <c r="B37" s="38"/>
      <c r="C37" s="189" t="s">
        <v>102</v>
      </c>
      <c r="K37" s="189" t="s">
        <v>32</v>
      </c>
      <c r="M37" s="189" t="s">
        <v>96</v>
      </c>
    </row>
    <row r="38" spans="2:13">
      <c r="B38" s="40"/>
      <c r="C38" s="41"/>
      <c r="D38" s="41"/>
      <c r="E38" s="41"/>
      <c r="F38" s="41"/>
      <c r="G38" s="41"/>
      <c r="H38" s="41"/>
      <c r="I38" s="41"/>
      <c r="J38" s="41"/>
      <c r="K38" s="41"/>
      <c r="L38" s="41"/>
      <c r="M38" s="195"/>
    </row>
    <row r="41" spans="2:13" ht="15">
      <c r="M41" s="194"/>
    </row>
  </sheetData>
  <sheetProtection sheet="1" objects="1" scenarios="1" selectLockedCells="1"/>
  <mergeCells count="9">
    <mergeCell ref="H4:M4"/>
    <mergeCell ref="H6:M6"/>
    <mergeCell ref="C28:L28"/>
    <mergeCell ref="C14:L14"/>
    <mergeCell ref="C22:L22"/>
    <mergeCell ref="H11:M11"/>
    <mergeCell ref="B19:M19"/>
    <mergeCell ref="B20:M20"/>
    <mergeCell ref="I23:J23"/>
  </mergeCells>
  <hyperlinks>
    <hyperlink ref="K37" location="Pflichteile!A1" tooltip="Pflichtteile" display="Pflichtteile 8" xr:uid="{AAE35462-EEF3-4CD0-8A4F-BA338F756ADC}"/>
    <hyperlink ref="C37" location="Start!A1" tooltip="Zur Startseite" display="7 Zur Startseite" xr:uid="{A885EC40-ADBD-43CB-A004-8E8EE0974D79}"/>
    <hyperlink ref="M37" location="Glossar!A1" tooltip="Glossar" display="Glossar  8" xr:uid="{F2F83E57-A441-426C-B99F-38E4347B5D3F}"/>
  </hyperlinks>
  <printOptions horizontalCentered="1" verticalCentered="1"/>
  <pageMargins left="0.70866141732283472" right="0.70866141732283472" top="0.59055118110236227" bottom="0.59055118110236227" header="0.31496062992125984" footer="0.31496062992125984"/>
  <pageSetup paperSize="9" scale="64" orientation="landscape" horizontalDpi="4294967293" verticalDpi="300"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3076" r:id="rId5" name="Scroll Bar 4">
              <controlPr defaultSize="0" autoPict="0">
                <anchor moveWithCells="1">
                  <from>
                    <xdr:col>4</xdr:col>
                    <xdr:colOff>15240</xdr:colOff>
                    <xdr:row>10</xdr:row>
                    <xdr:rowOff>7620</xdr:rowOff>
                  </from>
                  <to>
                    <xdr:col>5</xdr:col>
                    <xdr:colOff>784860</xdr:colOff>
                    <xdr:row>10</xdr:row>
                    <xdr:rowOff>533400</xdr:rowOff>
                  </to>
                </anchor>
              </controlPr>
            </control>
          </mc:Choice>
        </mc:AlternateContent>
        <mc:AlternateContent xmlns:mc="http://schemas.openxmlformats.org/markup-compatibility/2006">
          <mc:Choice Requires="x14">
            <control shapeId="3074" r:id="rId6" name="Scroll Bar 2">
              <controlPr defaultSize="0" autoPict="0">
                <anchor moveWithCells="1">
                  <from>
                    <xdr:col>4</xdr:col>
                    <xdr:colOff>15240</xdr:colOff>
                    <xdr:row>5</xdr:row>
                    <xdr:rowOff>7620</xdr:rowOff>
                  </from>
                  <to>
                    <xdr:col>5</xdr:col>
                    <xdr:colOff>784860</xdr:colOff>
                    <xdr:row>5</xdr:row>
                    <xdr:rowOff>533400</xdr:rowOff>
                  </to>
                </anchor>
              </controlPr>
            </control>
          </mc:Choice>
        </mc:AlternateContent>
        <mc:AlternateContent xmlns:mc="http://schemas.openxmlformats.org/markup-compatibility/2006">
          <mc:Choice Requires="x14">
            <control shapeId="3078" r:id="rId7" name="Scroll Bar 6">
              <controlPr defaultSize="0" autoPict="0">
                <anchor moveWithCells="1">
                  <from>
                    <xdr:col>4</xdr:col>
                    <xdr:colOff>0</xdr:colOff>
                    <xdr:row>15</xdr:row>
                    <xdr:rowOff>22860</xdr:rowOff>
                  </from>
                  <to>
                    <xdr:col>5</xdr:col>
                    <xdr:colOff>777240</xdr:colOff>
                    <xdr:row>15</xdr:row>
                    <xdr:rowOff>548640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76151920-A51D-40C4-AAB8-2E8B6EDAA8FD}">
            <xm:f>Formeln!B54=3</xm:f>
            <x14:dxf>
              <font>
                <color theme="9" tint="-0.24994659260841701"/>
              </font>
              <fill>
                <patternFill>
                  <bgColor theme="9" tint="-0.24994659260841701"/>
                </patternFill>
              </fill>
              <border>
                <left style="thin">
                  <color auto="1"/>
                </left>
                <right style="thin">
                  <color auto="1"/>
                </right>
                <top style="thin">
                  <color auto="1"/>
                </top>
                <bottom style="thin">
                  <color auto="1"/>
                </bottom>
                <vertical/>
                <horizontal/>
              </border>
            </x14:dxf>
          </x14:cfRule>
          <xm:sqref>K24</xm:sqref>
        </x14:conditionalFormatting>
        <x14:conditionalFormatting xmlns:xm="http://schemas.microsoft.com/office/excel/2006/main">
          <x14:cfRule type="expression" priority="3" id="{313680B4-2C5D-4203-8CFF-5C93A6ACB89D}">
            <xm:f>Formeln!B54=3</xm:f>
            <x14:dxf>
              <font>
                <color theme="9" tint="-0.24994659260841701"/>
              </font>
              <fill>
                <patternFill>
                  <bgColor theme="9" tint="-0.24994659260841701"/>
                </patternFill>
              </fill>
              <border>
                <left style="thin">
                  <color auto="1"/>
                </left>
                <right style="thin">
                  <color auto="1"/>
                </right>
                <top style="thin">
                  <color auto="1"/>
                </top>
                <bottom style="thin">
                  <color auto="1"/>
                </bottom>
                <vertical/>
                <horizontal/>
              </border>
            </x14:dxf>
          </x14:cfRule>
          <xm:sqref>K25</xm:sqref>
        </x14:conditionalFormatting>
        <x14:conditionalFormatting xmlns:xm="http://schemas.microsoft.com/office/excel/2006/main">
          <x14:cfRule type="expression" priority="11" id="{ADF4BB3C-CAE7-4246-9C29-5DECEEA4EE2F}">
            <xm:f>Formeln!B54=3</xm:f>
            <x14:dxf>
              <font>
                <color auto="1"/>
              </font>
              <fill>
                <patternFill>
                  <bgColor theme="9" tint="0.79998168889431442"/>
                </patternFill>
              </fill>
              <border>
                <left/>
                <right/>
                <top/>
                <bottom style="thin">
                  <color auto="1"/>
                </bottom>
                <vertical/>
                <horizontal/>
              </border>
            </x14:dxf>
          </x14:cfRule>
          <xm:sqref>K29:K31</xm:sqref>
        </x14:conditionalFormatting>
        <x14:conditionalFormatting xmlns:xm="http://schemas.microsoft.com/office/excel/2006/main">
          <x14:cfRule type="expression" priority="2" id="{5E73B354-7EB6-41D6-A2CF-3CA7572410B8}">
            <xm:f>Formeln!B48&gt;2</xm:f>
            <x14:dxf>
              <fill>
                <patternFill>
                  <bgColor theme="9" tint="0.79998168889431442"/>
                </patternFill>
              </fill>
              <border>
                <left/>
                <right/>
                <top style="thin">
                  <color auto="1"/>
                </top>
                <bottom style="thin">
                  <color auto="1"/>
                </bottom>
                <vertical/>
                <horizontal/>
              </border>
            </x14:dxf>
          </x14:cfRule>
          <xm:sqref>K31</xm:sqref>
        </x14:conditionalFormatting>
        <x14:conditionalFormatting xmlns:xm="http://schemas.microsoft.com/office/excel/2006/main">
          <x14:cfRule type="expression" priority="9" id="{AC8410A8-BDE0-4F6E-8E21-80AC9B130DD9}">
            <xm:f>Formeln!B62&lt;&gt;4</xm:f>
            <x14:dxf>
              <font>
                <color auto="1"/>
              </font>
              <fill>
                <patternFill>
                  <bgColor theme="9" tint="0.79998168889431442"/>
                </patternFill>
              </fill>
              <border>
                <left/>
                <right/>
                <top style="thin">
                  <color auto="1"/>
                </top>
                <bottom/>
                <vertical/>
                <horizontal/>
              </border>
            </x14:dxf>
          </x14:cfRule>
          <xm:sqref>K35</xm:sqref>
        </x14:conditionalFormatting>
      </x14:conditionalFormattings>
    </ext>
    <ext xmlns:x14="http://schemas.microsoft.com/office/spreadsheetml/2009/9/main" uri="{CCE6A557-97BC-4b89-ADB6-D9C93CAAB3DF}">
      <x14:dataValidations xmlns:xm="http://schemas.microsoft.com/office/excel/2006/main" count="2">
        <x14:dataValidation type="custom" errorStyle="information" showInputMessage="1" showErrorMessage="1" error="Bei der ausgewählten Situation ist hier kein Eintrag vorzunehmen. Zelle leer lassen." xr:uid="{40A129B0-355B-405C-84F8-B4C5031C26B8}">
          <x14:formula1>
            <xm:f>Formeln!B54&lt;3</xm:f>
          </x14:formula1>
          <xm:sqref>K25</xm:sqref>
        </x14:dataValidation>
        <x14:dataValidation type="custom" errorStyle="information" allowBlank="1" showInputMessage="1" showErrorMessage="1" xr:uid="{521DA51F-6B1F-4164-9823-33F6302437F1}">
          <x14:formula1>
            <xm:f>Formeln!B54&lt;3</xm:f>
          </x14:formula1>
          <xm:sqref>K24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EB67-1F8D-4614-8045-E52E03F9445A}">
  <sheetPr codeName="Tabelle3">
    <tabColor theme="4" tint="0.59999389629810485"/>
    <pageSetUpPr fitToPage="1"/>
  </sheetPr>
  <dimension ref="A1:E22"/>
  <sheetViews>
    <sheetView showGridLines="0" showRowColHeaders="0" topLeftCell="A2" zoomScaleNormal="100" workbookViewId="0"/>
  </sheetViews>
  <sheetFormatPr baseColWidth="10" defaultColWidth="11.5546875" defaultRowHeight="13.2"/>
  <cols>
    <col min="1" max="1" width="6.5546875" style="17" customWidth="1"/>
    <col min="2" max="2" width="75.77734375" style="17" customWidth="1"/>
    <col min="3" max="3" width="14.44140625" style="17" customWidth="1"/>
    <col min="4" max="4" width="23.44140625" style="17" customWidth="1"/>
    <col min="5" max="5" width="18.88671875" style="17" customWidth="1"/>
    <col min="6" max="16384" width="11.5546875" style="17"/>
  </cols>
  <sheetData>
    <row r="1" spans="1:5" s="23" customFormat="1" ht="18" hidden="1" customHeight="1">
      <c r="B1" s="17"/>
      <c r="C1" s="17"/>
      <c r="D1" s="17"/>
      <c r="E1" s="17"/>
    </row>
    <row r="2" spans="1:5" ht="34.200000000000003" customHeight="1">
      <c r="B2" s="210" t="s">
        <v>18</v>
      </c>
      <c r="C2" s="210"/>
    </row>
    <row r="3" spans="1:5" ht="9" customHeight="1"/>
    <row r="4" spans="1:5" ht="15">
      <c r="B4" s="204" t="s">
        <v>28</v>
      </c>
    </row>
    <row r="5" spans="1:5" ht="15">
      <c r="B5" s="204" t="s">
        <v>36</v>
      </c>
    </row>
    <row r="6" spans="1:5" ht="15">
      <c r="B6" s="204" t="s">
        <v>37</v>
      </c>
    </row>
    <row r="7" spans="1:5" ht="15">
      <c r="B7" s="204" t="s">
        <v>27</v>
      </c>
    </row>
    <row r="8" spans="1:5" ht="17.399999999999999" customHeight="1">
      <c r="A8" s="21"/>
    </row>
    <row r="9" spans="1:5" ht="17.399999999999999" customHeight="1">
      <c r="A9" s="21"/>
    </row>
    <row r="12" spans="1:5" ht="30" customHeight="1"/>
    <row r="13" spans="1:5" ht="30" customHeight="1"/>
    <row r="14" spans="1:5" ht="30" customHeight="1"/>
    <row r="15" spans="1:5" ht="30" customHeight="1">
      <c r="B15" s="208" t="str">
        <f>Eingabe!C6</f>
        <v>Ehepartner/in</v>
      </c>
      <c r="C15" s="205">
        <f>Formeln!C65</f>
        <v>0.25</v>
      </c>
      <c r="D15" s="214">
        <f>IF(Formeln!B48=2,(Eingabe!K26/2+Eingabe!K24)*C15,Eingabe!K26*C15)</f>
        <v>68750</v>
      </c>
    </row>
    <row r="16" spans="1:5" ht="30" customHeight="1">
      <c r="B16" s="208" t="str">
        <f>Eingabe!C11</f>
        <v>Kinder, Enkel und deren Nachkommen</v>
      </c>
      <c r="C16" s="206">
        <f>Formeln!D65</f>
        <v>0.25</v>
      </c>
      <c r="D16" s="214">
        <f>IF(Formeln!B48=2,(Eingabe!K26/2+Eingabe!K24)*C16,Eingabe!K26*C16)</f>
        <v>68750</v>
      </c>
    </row>
    <row r="17" spans="2:4" ht="30" customHeight="1">
      <c r="B17" s="209" t="s">
        <v>11</v>
      </c>
      <c r="C17" s="207">
        <f>100%-C15-C16</f>
        <v>0.5</v>
      </c>
      <c r="D17" s="215">
        <f>IF(Formeln!B48=2,(Eingabe!K26/2+Eingabe!K24)*C17,Eingabe!K26*C17)</f>
        <v>137500</v>
      </c>
    </row>
    <row r="18" spans="2:4" ht="13.2" customHeight="1"/>
    <row r="19" spans="2:4" ht="10.95" customHeight="1"/>
    <row r="20" spans="2:4" ht="4.95" hidden="1" customHeight="1"/>
    <row r="21" spans="2:4" ht="3.6" hidden="1" customHeight="1"/>
    <row r="22" spans="2:4" ht="17.399999999999999" customHeight="1"/>
  </sheetData>
  <sheetProtection sheet="1" objects="1" scenarios="1" selectLockedCells="1"/>
  <pageMargins left="0.25" right="0.25" top="0.75" bottom="0.75" header="0.3" footer="0.3"/>
  <pageSetup paperSize="9" scale="69" orientation="landscape" horizontalDpi="4294967294"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D7C63-968D-4594-87DF-606D37AF692D}">
  <sheetPr codeName="Tabelle4">
    <tabColor theme="7" tint="0.59999389629810485"/>
    <pageSetUpPr autoPageBreaks="0"/>
  </sheetPr>
  <dimension ref="A1:A48"/>
  <sheetViews>
    <sheetView showGridLines="0" showRowColHeaders="0" showRuler="0" zoomScaleNormal="100" workbookViewId="0"/>
  </sheetViews>
  <sheetFormatPr baseColWidth="10" defaultColWidth="11.5546875" defaultRowHeight="13.8"/>
  <cols>
    <col min="1" max="1" width="172.21875" style="220" customWidth="1"/>
    <col min="2" max="16384" width="11.5546875" style="220"/>
  </cols>
  <sheetData>
    <row r="1" spans="1:1" s="218" customFormat="1" ht="25.05" customHeight="1">
      <c r="A1" s="217" t="s">
        <v>123</v>
      </c>
    </row>
    <row r="2" spans="1:1" ht="22.05" customHeight="1">
      <c r="A2" s="219" t="s">
        <v>92</v>
      </c>
    </row>
    <row r="3" spans="1:1" s="222" customFormat="1" ht="132.6" customHeight="1">
      <c r="A3" s="221" t="s">
        <v>114</v>
      </c>
    </row>
    <row r="4" spans="1:1" s="222" customFormat="1" ht="5.4" customHeight="1">
      <c r="A4" s="223"/>
    </row>
    <row r="5" spans="1:1" s="224" customFormat="1" ht="22.05" customHeight="1">
      <c r="A5" s="219" t="s">
        <v>115</v>
      </c>
    </row>
    <row r="6" spans="1:1" ht="150" customHeight="1">
      <c r="A6" s="225" t="s">
        <v>95</v>
      </c>
    </row>
    <row r="7" spans="1:1" ht="22.05" customHeight="1">
      <c r="A7" s="219" t="s">
        <v>15</v>
      </c>
    </row>
    <row r="8" spans="1:1" ht="45.6" customHeight="1">
      <c r="A8" s="226" t="s">
        <v>116</v>
      </c>
    </row>
    <row r="9" spans="1:1" ht="15" customHeight="1">
      <c r="A9" s="225" t="s">
        <v>20</v>
      </c>
    </row>
    <row r="10" spans="1:1" ht="15" customHeight="1">
      <c r="A10" s="225" t="s">
        <v>22</v>
      </c>
    </row>
    <row r="11" spans="1:1" ht="15" customHeight="1">
      <c r="A11" s="225" t="s">
        <v>23</v>
      </c>
    </row>
    <row r="12" spans="1:1" ht="15" customHeight="1">
      <c r="A12" s="225" t="s">
        <v>24</v>
      </c>
    </row>
    <row r="13" spans="1:1" ht="78.599999999999994" customHeight="1">
      <c r="A13" s="221" t="s">
        <v>121</v>
      </c>
    </row>
    <row r="14" spans="1:1" ht="22.05" customHeight="1">
      <c r="A14" s="219" t="s">
        <v>16</v>
      </c>
    </row>
    <row r="15" spans="1:1" ht="65.400000000000006" customHeight="1">
      <c r="A15" s="221" t="s">
        <v>117</v>
      </c>
    </row>
    <row r="16" spans="1:1" ht="15" customHeight="1">
      <c r="A16" s="225" t="s">
        <v>21</v>
      </c>
    </row>
    <row r="17" spans="1:1" ht="15" customHeight="1">
      <c r="A17" s="225" t="s">
        <v>25</v>
      </c>
    </row>
    <row r="18" spans="1:1" ht="15" customHeight="1">
      <c r="A18" s="225" t="s">
        <v>26</v>
      </c>
    </row>
    <row r="19" spans="1:1" ht="74.400000000000006" customHeight="1">
      <c r="A19" s="221" t="s">
        <v>122</v>
      </c>
    </row>
    <row r="20" spans="1:1" ht="22.05" customHeight="1">
      <c r="A20" s="219" t="s">
        <v>17</v>
      </c>
    </row>
    <row r="21" spans="1:1" ht="73.8" customHeight="1">
      <c r="A21" s="221" t="s">
        <v>120</v>
      </c>
    </row>
    <row r="22" spans="1:1" ht="31.8" customHeight="1">
      <c r="A22" s="227" t="s">
        <v>100</v>
      </c>
    </row>
    <row r="23" spans="1:1" ht="4.95" customHeight="1">
      <c r="A23" s="228"/>
    </row>
    <row r="24" spans="1:1" ht="22.05" customHeight="1">
      <c r="A24" s="229" t="s">
        <v>19</v>
      </c>
    </row>
    <row r="25" spans="1:1" ht="16.05" customHeight="1">
      <c r="A25" s="230" t="s">
        <v>118</v>
      </c>
    </row>
    <row r="26" spans="1:1" ht="4.95" customHeight="1">
      <c r="A26" s="231"/>
    </row>
    <row r="27" spans="1:1" ht="22.05" customHeight="1">
      <c r="A27" s="229" t="s">
        <v>98</v>
      </c>
    </row>
    <row r="28" spans="1:1" ht="28.05" customHeight="1">
      <c r="A28" s="232" t="s">
        <v>119</v>
      </c>
    </row>
    <row r="29" spans="1:1" ht="4.95" customHeight="1">
      <c r="A29" s="233"/>
    </row>
    <row r="30" spans="1:1" ht="22.05" customHeight="1">
      <c r="A30" s="229" t="s">
        <v>97</v>
      </c>
    </row>
    <row r="31" spans="1:1" ht="30" customHeight="1">
      <c r="A31" s="230" t="s">
        <v>106</v>
      </c>
    </row>
    <row r="32" spans="1:1" ht="4.95" customHeight="1">
      <c r="A32" s="231"/>
    </row>
    <row r="33" spans="1:1" ht="22.05" customHeight="1">
      <c r="A33" s="229" t="s">
        <v>3</v>
      </c>
    </row>
    <row r="34" spans="1:1" ht="30" customHeight="1">
      <c r="A34" s="230" t="s">
        <v>107</v>
      </c>
    </row>
    <row r="35" spans="1:1" ht="4.95" customHeight="1">
      <c r="A35" s="231"/>
    </row>
    <row r="36" spans="1:1" ht="22.05" customHeight="1">
      <c r="A36" s="229" t="s">
        <v>39</v>
      </c>
    </row>
    <row r="37" spans="1:1" ht="30" customHeight="1">
      <c r="A37" s="230" t="s">
        <v>111</v>
      </c>
    </row>
    <row r="38" spans="1:1" ht="4.95" customHeight="1">
      <c r="A38" s="231"/>
    </row>
    <row r="39" spans="1:1" ht="22.05" customHeight="1">
      <c r="A39" s="229" t="s">
        <v>47</v>
      </c>
    </row>
    <row r="40" spans="1:1" ht="45" customHeight="1">
      <c r="A40" s="230" t="s">
        <v>108</v>
      </c>
    </row>
    <row r="41" spans="1:1" ht="4.95" customHeight="1">
      <c r="A41" s="231"/>
    </row>
    <row r="42" spans="1:1" ht="22.05" customHeight="1">
      <c r="A42" s="229" t="s">
        <v>88</v>
      </c>
    </row>
    <row r="43" spans="1:1" ht="75" customHeight="1">
      <c r="A43" s="234" t="s">
        <v>109</v>
      </c>
    </row>
    <row r="44" spans="1:1" ht="4.95" customHeight="1">
      <c r="A44" s="231"/>
    </row>
    <row r="45" spans="1:1" ht="22.05" customHeight="1">
      <c r="A45" s="229" t="s">
        <v>101</v>
      </c>
    </row>
    <row r="46" spans="1:1" ht="34.950000000000003" customHeight="1">
      <c r="A46" s="235" t="s">
        <v>110</v>
      </c>
    </row>
    <row r="47" spans="1:1" ht="7.2" customHeight="1">
      <c r="A47" s="202"/>
    </row>
    <row r="48" spans="1:1" ht="38.4" customHeight="1">
      <c r="A48" s="203"/>
    </row>
  </sheetData>
  <sheetProtection sheet="1" objects="1" scenarios="1" selectLockedCells="1" selectUnlockedCells="1"/>
  <printOptions horizontalCentered="1"/>
  <pageMargins left="0.23622047244094491" right="0.23622047244094491" top="0.35433070866141736" bottom="0.35433070866141736" header="0.31496062992125984" footer="0.31496062992125984"/>
  <pageSetup paperSize="9" orientation="landscape" horizontalDpi="4294967294" verticalDpi="300" r:id="rId1"/>
  <headerFooter scaleWithDoc="0">
    <oddFooter>Seite &amp;P</oddFooter>
  </headerFooter>
  <rowBreaks count="1" manualBreakCount="1">
    <brk id="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46330-C542-485A-9CC7-7844F7664670}">
  <sheetPr>
    <tabColor rgb="FFFF0000"/>
  </sheetPr>
  <dimension ref="A4:A5"/>
  <sheetViews>
    <sheetView showGridLines="0" showRowColHeaders="0" zoomScale="120" zoomScaleNormal="120" workbookViewId="0"/>
  </sheetViews>
  <sheetFormatPr baseColWidth="10" defaultColWidth="8.88671875" defaultRowHeight="16.2" customHeight="1"/>
  <cols>
    <col min="1" max="1" width="134.21875" style="193" customWidth="1"/>
    <col min="2" max="16384" width="8.88671875" style="193"/>
  </cols>
  <sheetData>
    <row r="4" ht="10.050000000000001" customHeight="1"/>
    <row r="5" ht="10.050000000000001" customHeight="1"/>
  </sheetData>
  <sheetProtection sheet="1" objects="1" scenarios="1" selectLockedCells="1" selectUnlockedCells="1"/>
  <pageMargins left="0.25" right="0.25" top="0.75" bottom="0.75" header="0.3" footer="0.3"/>
  <pageSetup paperSize="9" orientation="landscape" horizontalDpi="4294967294"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97AA-CF23-4DE3-991C-047964B3CD4B}">
  <sheetPr codeName="Tabelle51"/>
  <dimension ref="A1:Q85"/>
  <sheetViews>
    <sheetView zoomScale="75" zoomScaleNormal="75" workbookViewId="0"/>
  </sheetViews>
  <sheetFormatPr baseColWidth="10" defaultRowHeight="13.2"/>
  <cols>
    <col min="1" max="1" width="45.6640625" customWidth="1"/>
    <col min="2" max="2" width="12.77734375" customWidth="1"/>
    <col min="3" max="3" width="13.5546875" customWidth="1"/>
    <col min="4" max="4" width="34.77734375" customWidth="1"/>
    <col min="5" max="5" width="12.6640625" customWidth="1"/>
    <col min="6" max="6" width="16.5546875" customWidth="1"/>
    <col min="7" max="7" width="16" customWidth="1"/>
    <col min="8" max="8" width="15.44140625" customWidth="1"/>
    <col min="9" max="9" width="4.88671875" customWidth="1"/>
    <col min="10" max="10" width="21.77734375" customWidth="1"/>
    <col min="11" max="11" width="18.33203125" customWidth="1"/>
    <col min="12" max="12" width="22" customWidth="1"/>
    <col min="13" max="13" width="23.6640625" customWidth="1"/>
  </cols>
  <sheetData>
    <row r="1" spans="1:17">
      <c r="A1" s="10" t="s">
        <v>10</v>
      </c>
    </row>
    <row r="2" spans="1:17">
      <c r="A2" s="10"/>
    </row>
    <row r="3" spans="1:17">
      <c r="A3" s="57" t="s">
        <v>31</v>
      </c>
      <c r="B3" s="58"/>
      <c r="C3" s="58"/>
      <c r="D3" s="58"/>
      <c r="E3" s="58"/>
      <c r="G3" s="10"/>
    </row>
    <row r="5" spans="1:17">
      <c r="A5" s="14" t="s">
        <v>0</v>
      </c>
      <c r="B5" s="15">
        <v>1000000</v>
      </c>
      <c r="C5" s="15">
        <v>1000000</v>
      </c>
      <c r="D5" s="15">
        <v>1000000</v>
      </c>
      <c r="E5" s="15">
        <v>1000000</v>
      </c>
      <c r="F5" s="11"/>
      <c r="G5" s="11"/>
      <c r="H5" s="11"/>
      <c r="I5" s="11"/>
      <c r="J5" s="11"/>
      <c r="K5" s="11"/>
      <c r="N5" s="26"/>
      <c r="O5" s="26"/>
      <c r="P5" s="26"/>
      <c r="Q5" s="26"/>
    </row>
    <row r="6" spans="1:17">
      <c r="A6" s="1" t="s">
        <v>1</v>
      </c>
      <c r="B6" s="5">
        <v>0</v>
      </c>
      <c r="C6" s="5">
        <v>100000</v>
      </c>
      <c r="D6" s="5">
        <v>0</v>
      </c>
      <c r="E6" s="5">
        <v>100000</v>
      </c>
      <c r="F6" s="7"/>
      <c r="G6" s="7"/>
      <c r="H6" s="7"/>
      <c r="I6" s="7"/>
      <c r="J6" s="7"/>
      <c r="K6" s="7"/>
      <c r="N6" s="26"/>
      <c r="O6" s="26"/>
      <c r="P6" s="26"/>
      <c r="Q6" s="26"/>
    </row>
    <row r="7" spans="1:17">
      <c r="A7" s="2" t="s">
        <v>2</v>
      </c>
      <c r="B7" s="6">
        <v>0</v>
      </c>
      <c r="C7" s="6">
        <v>0</v>
      </c>
      <c r="D7" s="6">
        <v>500000</v>
      </c>
      <c r="E7" s="6">
        <v>500000</v>
      </c>
      <c r="F7" s="114"/>
      <c r="G7" s="114"/>
      <c r="H7" s="114"/>
      <c r="I7" s="114"/>
      <c r="J7" s="114"/>
      <c r="K7" s="114"/>
      <c r="N7" s="26"/>
      <c r="O7" s="26"/>
      <c r="P7" s="26"/>
      <c r="Q7" s="26"/>
    </row>
    <row r="8" spans="1:17">
      <c r="A8" s="3" t="s">
        <v>3</v>
      </c>
      <c r="B8" s="12">
        <f>B5*50%</f>
        <v>500000</v>
      </c>
      <c r="C8" s="12">
        <f>C5*50%+C6*50%</f>
        <v>550000</v>
      </c>
      <c r="D8" s="12">
        <f>D5*50%-D7*50%</f>
        <v>250000</v>
      </c>
      <c r="E8" s="12">
        <f>E5*50%/2+E6*50%</f>
        <v>300000</v>
      </c>
      <c r="F8" s="115"/>
      <c r="G8" s="115"/>
      <c r="H8" s="115"/>
      <c r="I8" s="115"/>
      <c r="J8" s="115"/>
      <c r="K8" s="115"/>
      <c r="N8" s="26"/>
      <c r="O8" s="26"/>
      <c r="P8" s="26"/>
      <c r="Q8" s="26"/>
    </row>
    <row r="9" spans="1:17">
      <c r="A9" s="17" t="s">
        <v>29</v>
      </c>
      <c r="B9" s="20">
        <v>0.25</v>
      </c>
      <c r="C9" s="20">
        <v>0.25</v>
      </c>
      <c r="D9" s="20">
        <v>0.25</v>
      </c>
      <c r="E9" s="20">
        <v>0.25</v>
      </c>
      <c r="G9" s="77"/>
      <c r="H9" s="77"/>
      <c r="I9" s="77"/>
      <c r="J9" s="77"/>
      <c r="K9" s="77"/>
      <c r="L9" s="25"/>
      <c r="N9" s="25"/>
      <c r="O9" s="25"/>
      <c r="P9" s="25"/>
      <c r="Q9" s="25"/>
    </row>
    <row r="10" spans="1:17">
      <c r="A10" s="17" t="s">
        <v>30</v>
      </c>
      <c r="B10" s="20">
        <v>0.25</v>
      </c>
      <c r="C10" s="20">
        <v>0.25</v>
      </c>
      <c r="D10" s="20">
        <v>0.25</v>
      </c>
      <c r="E10" s="20">
        <v>0.25</v>
      </c>
      <c r="G10" s="77"/>
      <c r="H10" s="77"/>
      <c r="I10" s="77"/>
      <c r="J10" s="77"/>
      <c r="K10" s="77"/>
      <c r="L10" s="77"/>
      <c r="N10" s="77"/>
      <c r="O10" s="77"/>
      <c r="P10" s="77"/>
      <c r="Q10" s="77"/>
    </row>
    <row r="11" spans="1:17">
      <c r="A11" s="17" t="s">
        <v>11</v>
      </c>
      <c r="B11" s="20">
        <v>0.5</v>
      </c>
      <c r="C11" s="20">
        <v>0.5</v>
      </c>
      <c r="D11" s="20">
        <v>0.5</v>
      </c>
      <c r="E11" s="20">
        <v>0.5</v>
      </c>
      <c r="G11" s="77"/>
      <c r="H11" s="77"/>
      <c r="I11" s="77"/>
      <c r="J11" s="77"/>
      <c r="K11" s="77"/>
      <c r="L11" s="25"/>
      <c r="N11" s="25"/>
      <c r="O11" s="25"/>
      <c r="P11" s="25"/>
      <c r="Q11" s="25"/>
    </row>
    <row r="12" spans="1:17">
      <c r="A12" t="s">
        <v>33</v>
      </c>
      <c r="B12" s="27">
        <f>B8*B11</f>
        <v>250000</v>
      </c>
      <c r="C12" s="27">
        <f>C8*C11</f>
        <v>275000</v>
      </c>
      <c r="D12" s="27">
        <f>D8*D11</f>
        <v>125000</v>
      </c>
      <c r="E12" s="27">
        <f>E8*E11</f>
        <v>150000</v>
      </c>
      <c r="H12" s="26"/>
      <c r="I12" s="26"/>
      <c r="J12" s="26"/>
      <c r="K12" s="26"/>
      <c r="L12" s="26"/>
      <c r="N12" s="26"/>
      <c r="O12" s="78"/>
      <c r="P12" s="26"/>
      <c r="Q12" s="26"/>
    </row>
    <row r="13" spans="1:17">
      <c r="A13" s="10" t="s">
        <v>5</v>
      </c>
      <c r="G13" s="10"/>
      <c r="N13" s="26"/>
      <c r="O13" s="26"/>
      <c r="P13" s="26"/>
      <c r="Q13" s="26"/>
    </row>
    <row r="14" spans="1:17">
      <c r="A14" t="s">
        <v>83</v>
      </c>
      <c r="B14" s="7">
        <f>B5/2</f>
        <v>500000</v>
      </c>
      <c r="C14" s="7">
        <f>C5/2-C6/2</f>
        <v>450000</v>
      </c>
      <c r="D14" s="7">
        <f>D5/2+D7/2</f>
        <v>750000</v>
      </c>
      <c r="E14" s="7">
        <f>E5/2-E6/2+E7/2</f>
        <v>700000</v>
      </c>
      <c r="F14" s="7"/>
      <c r="N14" s="26"/>
      <c r="O14" s="26"/>
      <c r="P14" s="26"/>
      <c r="Q14" s="26"/>
    </row>
    <row r="15" spans="1:17">
      <c r="A15" t="s">
        <v>6</v>
      </c>
      <c r="B15" s="7">
        <f>B8*50%</f>
        <v>250000</v>
      </c>
      <c r="C15" s="7">
        <f>C8*50%</f>
        <v>275000</v>
      </c>
      <c r="D15" s="7">
        <f>D8*50%</f>
        <v>125000</v>
      </c>
      <c r="E15" s="7">
        <f>E8*50%</f>
        <v>150000</v>
      </c>
      <c r="F15" s="7"/>
      <c r="N15" s="26"/>
      <c r="O15" s="78"/>
      <c r="P15" s="26"/>
      <c r="Q15" s="26"/>
    </row>
    <row r="16" spans="1:17">
      <c r="A16" s="3" t="s">
        <v>7</v>
      </c>
      <c r="B16" s="12">
        <f>SUM(B14:B15)</f>
        <v>750000</v>
      </c>
      <c r="C16" s="12">
        <f>SUM(C14:C15)</f>
        <v>725000</v>
      </c>
      <c r="D16" s="12">
        <f>SUM(D14:D15)</f>
        <v>875000</v>
      </c>
      <c r="E16" s="12">
        <f>SUM(E14:E15)</f>
        <v>850000</v>
      </c>
      <c r="F16" s="115"/>
      <c r="G16" s="115"/>
      <c r="H16" s="115"/>
      <c r="I16" s="115"/>
      <c r="J16" s="115"/>
      <c r="K16" s="115"/>
      <c r="N16" s="26"/>
      <c r="O16" s="26"/>
      <c r="P16" s="26"/>
      <c r="Q16" s="26"/>
    </row>
    <row r="17" spans="1:17">
      <c r="N17" s="26"/>
      <c r="O17" s="26"/>
      <c r="P17" s="26"/>
      <c r="Q17" s="26"/>
    </row>
    <row r="18" spans="1:17">
      <c r="A18" s="4" t="s">
        <v>9</v>
      </c>
      <c r="B18" s="13">
        <f>B8*50%</f>
        <v>250000</v>
      </c>
      <c r="C18" s="13">
        <f>C8*50%</f>
        <v>275000</v>
      </c>
      <c r="D18" s="13">
        <f>D8*50%</f>
        <v>125000</v>
      </c>
      <c r="E18" s="13">
        <f>E8*50%</f>
        <v>150000</v>
      </c>
      <c r="F18" s="115"/>
      <c r="G18" s="115"/>
      <c r="H18" s="115"/>
      <c r="I18" s="115"/>
      <c r="J18" s="115"/>
      <c r="K18" s="115"/>
      <c r="M18" s="79"/>
      <c r="N18" s="26"/>
      <c r="O18" s="78"/>
      <c r="P18" s="26"/>
      <c r="Q18" s="26"/>
    </row>
    <row r="19" spans="1:17">
      <c r="A19" t="s">
        <v>8</v>
      </c>
      <c r="B19" s="16">
        <f>B16+B18</f>
        <v>1000000</v>
      </c>
      <c r="C19" s="16">
        <f>C16+C18</f>
        <v>1000000</v>
      </c>
      <c r="D19" s="186">
        <f>D16+D18</f>
        <v>1000000</v>
      </c>
      <c r="E19" s="16">
        <f>E16+E18</f>
        <v>1000000</v>
      </c>
      <c r="F19" s="16"/>
      <c r="N19" s="26"/>
      <c r="O19" s="26"/>
      <c r="P19" s="26"/>
      <c r="Q19" s="26"/>
    </row>
    <row r="20" spans="1:17">
      <c r="B20" t="str">
        <f>IF(B19&lt;&gt;B5,"Formelfehler","")</f>
        <v/>
      </c>
      <c r="H20" t="str">
        <f>IF(H19&lt;&gt;H5,"Formelfehler","")</f>
        <v/>
      </c>
    </row>
    <row r="22" spans="1:17">
      <c r="A22" s="10"/>
    </row>
    <row r="24" spans="1:17">
      <c r="A24" s="58" t="s">
        <v>41</v>
      </c>
      <c r="B24" s="58"/>
      <c r="C24" s="58"/>
      <c r="D24" s="58"/>
      <c r="E24" s="58"/>
      <c r="M24" s="10"/>
    </row>
    <row r="25" spans="1:17">
      <c r="A25" s="58" t="s">
        <v>15</v>
      </c>
      <c r="B25" s="58"/>
      <c r="C25" s="58"/>
      <c r="D25" s="58"/>
      <c r="E25" s="58"/>
    </row>
    <row r="26" spans="1:17">
      <c r="A26" s="14" t="s">
        <v>0</v>
      </c>
      <c r="B26" s="15">
        <v>1000000</v>
      </c>
      <c r="C26" s="15">
        <v>1000000</v>
      </c>
      <c r="D26" s="15">
        <v>1000000</v>
      </c>
      <c r="E26" s="15">
        <v>1000000</v>
      </c>
    </row>
    <row r="27" spans="1:17">
      <c r="A27" s="1" t="s">
        <v>1</v>
      </c>
      <c r="B27" s="5">
        <v>0</v>
      </c>
      <c r="C27" s="5">
        <v>100000</v>
      </c>
      <c r="D27" s="5">
        <v>0</v>
      </c>
      <c r="E27" s="5">
        <v>100000</v>
      </c>
    </row>
    <row r="28" spans="1:17">
      <c r="A28" s="2" t="s">
        <v>2</v>
      </c>
      <c r="B28" s="6">
        <v>0</v>
      </c>
      <c r="C28" s="9">
        <v>0</v>
      </c>
      <c r="D28" s="9">
        <v>500000</v>
      </c>
      <c r="E28" s="9">
        <v>500000</v>
      </c>
    </row>
    <row r="29" spans="1:17">
      <c r="A29" s="3" t="s">
        <v>3</v>
      </c>
      <c r="B29" s="8">
        <f>B26*50%</f>
        <v>500000</v>
      </c>
      <c r="C29" s="8">
        <f>C26*50%+C27*50%</f>
        <v>550000</v>
      </c>
      <c r="D29" s="8">
        <f>D26*50%-D28*50%</f>
        <v>250000</v>
      </c>
      <c r="E29" s="8">
        <f>E26*50%/2+E27*50%</f>
        <v>300000</v>
      </c>
    </row>
    <row r="30" spans="1:17">
      <c r="A30" s="10"/>
      <c r="B30" s="11"/>
      <c r="C30" s="11"/>
      <c r="D30" s="11"/>
      <c r="E30" s="11"/>
    </row>
    <row r="31" spans="1:17">
      <c r="A31" s="10" t="s">
        <v>5</v>
      </c>
    </row>
    <row r="32" spans="1:17">
      <c r="A32" t="s">
        <v>4</v>
      </c>
      <c r="B32" s="7">
        <f>B26/2</f>
        <v>500000</v>
      </c>
      <c r="C32" s="7">
        <f>C26/2-C27/2</f>
        <v>450000</v>
      </c>
      <c r="D32" s="7">
        <f>D26/2+D28/2</f>
        <v>750000</v>
      </c>
      <c r="E32" s="7">
        <f>E26/2-E27/2+E28/2</f>
        <v>700000</v>
      </c>
    </row>
    <row r="33" spans="1:12">
      <c r="A33" t="s">
        <v>6</v>
      </c>
      <c r="B33" s="7">
        <f>B29</f>
        <v>500000</v>
      </c>
      <c r="C33" s="7">
        <f>C29</f>
        <v>550000</v>
      </c>
      <c r="D33" s="7">
        <f>D29</f>
        <v>250000</v>
      </c>
      <c r="E33" s="7">
        <f>E29</f>
        <v>300000</v>
      </c>
    </row>
    <row r="34" spans="1:12">
      <c r="A34" s="3" t="s">
        <v>7</v>
      </c>
      <c r="B34" s="12">
        <f>SUM(B32:B33)</f>
        <v>1000000</v>
      </c>
      <c r="C34" s="12">
        <f>SUM(C32:C33)</f>
        <v>1000000</v>
      </c>
      <c r="D34" s="12">
        <f>SUM(D32:D33)</f>
        <v>1000000</v>
      </c>
      <c r="E34" s="12">
        <f>SUM(E32:E33)</f>
        <v>1000000</v>
      </c>
    </row>
    <row r="36" spans="1:12">
      <c r="A36" s="17" t="s">
        <v>11</v>
      </c>
      <c r="B36" s="18">
        <f>B29*50%</f>
        <v>250000</v>
      </c>
      <c r="C36" s="18">
        <f>C29*50%</f>
        <v>275000</v>
      </c>
      <c r="D36" s="18">
        <f>D29*50%</f>
        <v>125000</v>
      </c>
      <c r="E36" s="18">
        <f>E29*50%</f>
        <v>150000</v>
      </c>
    </row>
    <row r="37" spans="1:12">
      <c r="B37" s="16"/>
      <c r="C37" s="16"/>
      <c r="D37" s="16"/>
      <c r="E37" s="16"/>
    </row>
    <row r="41" spans="1:12" ht="13.8" thickBot="1"/>
    <row r="42" spans="1:12" ht="13.8" thickBot="1">
      <c r="A42" s="98"/>
      <c r="B42" s="99"/>
      <c r="C42" s="99"/>
      <c r="D42" s="150"/>
      <c r="E42" s="98"/>
      <c r="F42" s="99"/>
      <c r="G42" s="100"/>
      <c r="H42" s="101"/>
      <c r="J42" s="118"/>
      <c r="K42" s="119"/>
      <c r="L42" s="120"/>
    </row>
    <row r="43" spans="1:12" ht="13.8">
      <c r="A43" s="84" t="s">
        <v>14</v>
      </c>
      <c r="B43" s="51"/>
      <c r="C43" s="51"/>
      <c r="D43" s="173"/>
      <c r="E43" s="184"/>
      <c r="F43" s="176" t="s">
        <v>91</v>
      </c>
      <c r="G43" s="105"/>
      <c r="H43" s="106"/>
      <c r="J43" s="104" t="s">
        <v>16</v>
      </c>
      <c r="K43" s="104"/>
      <c r="L43" s="121"/>
    </row>
    <row r="44" spans="1:12">
      <c r="A44" s="85" t="s">
        <v>15</v>
      </c>
      <c r="B44" s="50">
        <v>1</v>
      </c>
      <c r="C44" s="2"/>
      <c r="D44" s="2"/>
      <c r="E44" s="184"/>
      <c r="F44" s="177"/>
      <c r="G44" s="86" t="s">
        <v>62</v>
      </c>
      <c r="H44" s="87" t="s">
        <v>63</v>
      </c>
      <c r="I44" s="7"/>
      <c r="J44" s="107"/>
      <c r="K44" s="86" t="s">
        <v>103</v>
      </c>
      <c r="L44" s="87" t="s">
        <v>104</v>
      </c>
    </row>
    <row r="45" spans="1:12">
      <c r="A45" s="85" t="s">
        <v>16</v>
      </c>
      <c r="B45" s="50">
        <v>2</v>
      </c>
      <c r="C45" s="2"/>
      <c r="D45" s="2"/>
      <c r="E45" s="184">
        <v>45</v>
      </c>
      <c r="F45" s="178" t="s">
        <v>1</v>
      </c>
      <c r="G45" s="163">
        <f>Eingabe!$K$24</f>
        <v>100000</v>
      </c>
      <c r="H45" s="88">
        <f>Eingabe!$K$24</f>
        <v>100000</v>
      </c>
      <c r="I45" s="7"/>
      <c r="J45" s="122" t="s">
        <v>67</v>
      </c>
      <c r="K45" s="69">
        <f>Eingabe!$K$24</f>
        <v>100000</v>
      </c>
      <c r="L45" s="123">
        <f>Eingabe!$K$24</f>
        <v>100000</v>
      </c>
    </row>
    <row r="46" spans="1:12">
      <c r="A46" s="85" t="s">
        <v>17</v>
      </c>
      <c r="B46" s="50">
        <v>3</v>
      </c>
      <c r="C46" s="2"/>
      <c r="D46" s="2"/>
      <c r="E46" s="184">
        <v>46</v>
      </c>
      <c r="F46" s="178" t="s">
        <v>2</v>
      </c>
      <c r="G46" s="163">
        <f>Eingabe!$K$25</f>
        <v>50000</v>
      </c>
      <c r="H46" s="88">
        <f>Eingabe!$K$25</f>
        <v>50000</v>
      </c>
      <c r="I46" s="7"/>
      <c r="J46" s="122" t="s">
        <v>68</v>
      </c>
      <c r="K46" s="69">
        <f>Eingabe!$K$25</f>
        <v>50000</v>
      </c>
      <c r="L46" s="123">
        <f>Eingabe!$K$25</f>
        <v>50000</v>
      </c>
    </row>
    <row r="47" spans="1:12">
      <c r="A47" s="89" t="s">
        <v>45</v>
      </c>
      <c r="B47" s="50">
        <v>4</v>
      </c>
      <c r="C47" s="2"/>
      <c r="D47" s="2"/>
      <c r="E47" s="184">
        <v>47</v>
      </c>
      <c r="F47" s="178" t="s">
        <v>56</v>
      </c>
      <c r="G47" s="163">
        <f>G48-G45-G46</f>
        <v>350000</v>
      </c>
      <c r="H47" s="88">
        <f>H48-H45-H46</f>
        <v>350000</v>
      </c>
      <c r="J47" s="122" t="s">
        <v>72</v>
      </c>
      <c r="K47" s="69">
        <f>K48-K46-K45</f>
        <v>350000</v>
      </c>
      <c r="L47" s="123">
        <f>L48-L46-L45</f>
        <v>350000</v>
      </c>
    </row>
    <row r="48" spans="1:12">
      <c r="A48" s="90" t="s">
        <v>34</v>
      </c>
      <c r="B48" s="55">
        <v>1</v>
      </c>
      <c r="C48" s="53" t="str">
        <f>IF(B48=1,"Errungenschaftsbeteiligung",(IF(B48=2,"Gütergemeinschaft",IF(B48=3,"Gütertrennung",IF(B48=4,"Kein Güterstand")))))</f>
        <v>Errungenschaftsbeteiligung</v>
      </c>
      <c r="D48" s="174"/>
      <c r="E48" s="184">
        <v>48</v>
      </c>
      <c r="F48" s="178" t="s">
        <v>0</v>
      </c>
      <c r="G48" s="163">
        <f>Eingabe!$K$23</f>
        <v>500000</v>
      </c>
      <c r="H48" s="88">
        <f>Eingabe!$K$23</f>
        <v>500000</v>
      </c>
      <c r="I48" s="7"/>
      <c r="J48" s="122" t="s">
        <v>0</v>
      </c>
      <c r="K48" s="70">
        <f>Eingabe!$K$23</f>
        <v>500000</v>
      </c>
      <c r="L48" s="124">
        <f>Eingabe!$K$23</f>
        <v>500000</v>
      </c>
    </row>
    <row r="49" spans="1:12">
      <c r="A49" s="89"/>
      <c r="B49" s="2"/>
      <c r="C49" s="2"/>
      <c r="D49" s="2"/>
      <c r="E49" s="184">
        <v>49</v>
      </c>
      <c r="F49" s="178"/>
      <c r="G49" s="163"/>
      <c r="H49" s="88"/>
      <c r="I49" s="7"/>
      <c r="J49" s="122"/>
      <c r="K49" s="68"/>
      <c r="L49" s="125"/>
    </row>
    <row r="50" spans="1:12">
      <c r="A50" s="90" t="s">
        <v>35</v>
      </c>
      <c r="B50" s="50"/>
      <c r="C50" s="51"/>
      <c r="D50" s="173"/>
      <c r="E50" s="184">
        <v>50</v>
      </c>
      <c r="F50" s="178" t="s">
        <v>43</v>
      </c>
      <c r="G50" s="163"/>
      <c r="H50" s="88"/>
      <c r="I50" s="7"/>
      <c r="J50" s="122"/>
      <c r="K50" s="68"/>
      <c r="L50" s="125"/>
    </row>
    <row r="51" spans="1:12">
      <c r="A51" s="85" t="s">
        <v>12</v>
      </c>
      <c r="B51" s="50">
        <v>1</v>
      </c>
      <c r="C51" s="2"/>
      <c r="D51" s="2"/>
      <c r="E51" s="184">
        <v>51</v>
      </c>
      <c r="F51" s="178" t="s">
        <v>3</v>
      </c>
      <c r="G51" s="164">
        <f>G45+(G47*50%)</f>
        <v>275000</v>
      </c>
      <c r="H51" s="91">
        <f>H45+(H47*50%)</f>
        <v>275000</v>
      </c>
      <c r="J51" s="126" t="s">
        <v>72</v>
      </c>
      <c r="K51" s="74">
        <f>K47</f>
        <v>350000</v>
      </c>
      <c r="L51" s="127">
        <f>L47</f>
        <v>350000</v>
      </c>
    </row>
    <row r="52" spans="1:12">
      <c r="A52" s="85" t="s">
        <v>38</v>
      </c>
      <c r="B52" s="50">
        <v>2</v>
      </c>
      <c r="C52" s="2"/>
      <c r="D52" s="2"/>
      <c r="E52" s="184">
        <v>52</v>
      </c>
      <c r="F52" s="179"/>
      <c r="G52" s="165"/>
      <c r="H52" s="92"/>
      <c r="J52" s="122"/>
      <c r="K52" s="112"/>
      <c r="L52" s="125"/>
    </row>
    <row r="53" spans="1:12">
      <c r="A53" s="85" t="s">
        <v>65</v>
      </c>
      <c r="B53" s="50">
        <v>3</v>
      </c>
      <c r="C53" s="2"/>
      <c r="D53" s="175"/>
      <c r="E53" s="184">
        <v>53</v>
      </c>
      <c r="F53" s="180" t="s">
        <v>57</v>
      </c>
      <c r="G53" s="165"/>
      <c r="H53" s="92"/>
      <c r="J53" s="126" t="s">
        <v>70</v>
      </c>
      <c r="K53" s="68"/>
      <c r="L53" s="125"/>
    </row>
    <row r="54" spans="1:12">
      <c r="A54" s="90" t="s">
        <v>34</v>
      </c>
      <c r="B54" s="54">
        <v>1</v>
      </c>
      <c r="C54" s="53" t="str">
        <f>IF(B54=1,"Ehepartner/in",(IF(B54=2,"Eingetragene Partnerschaft",IF(B54=3,"Konkubinat, Lebensgefährte/in, ohne Partnerschaft, Alleinstehend"))))</f>
        <v>Ehepartner/in</v>
      </c>
      <c r="D54" s="174"/>
      <c r="E54" s="184">
        <v>54</v>
      </c>
      <c r="F54" s="179" t="s">
        <v>59</v>
      </c>
      <c r="G54" s="165">
        <f>G46</f>
        <v>50000</v>
      </c>
      <c r="H54" s="92">
        <f>H46</f>
        <v>50000</v>
      </c>
      <c r="I54" s="113"/>
      <c r="J54" s="128" t="s">
        <v>69</v>
      </c>
      <c r="K54" s="72">
        <f>K64</f>
        <v>175000</v>
      </c>
      <c r="L54" s="129">
        <f>L64</f>
        <v>175000</v>
      </c>
    </row>
    <row r="55" spans="1:12">
      <c r="A55" s="89"/>
      <c r="B55" s="52"/>
      <c r="C55" s="2"/>
      <c r="D55" s="2"/>
      <c r="E55" s="184">
        <v>55</v>
      </c>
      <c r="F55" s="179" t="s">
        <v>61</v>
      </c>
      <c r="G55" s="165">
        <f>G47*50%</f>
        <v>175000</v>
      </c>
      <c r="H55" s="92">
        <f>H47*50%</f>
        <v>175000</v>
      </c>
      <c r="I55" s="113"/>
      <c r="J55" s="122" t="s">
        <v>59</v>
      </c>
      <c r="K55" s="72">
        <f>K46</f>
        <v>50000</v>
      </c>
      <c r="L55" s="129">
        <f>L46</f>
        <v>50000</v>
      </c>
    </row>
    <row r="56" spans="1:12">
      <c r="A56" s="84" t="s">
        <v>49</v>
      </c>
      <c r="B56" s="50"/>
      <c r="C56" s="2"/>
      <c r="D56" s="2"/>
      <c r="E56" s="184">
        <v>56</v>
      </c>
      <c r="F56" s="179" t="s">
        <v>54</v>
      </c>
      <c r="G56" s="165">
        <f>G51*50%</f>
        <v>137500</v>
      </c>
      <c r="H56" s="92">
        <f>IF(B62=5,H51,H51*75%)</f>
        <v>206250</v>
      </c>
      <c r="I56" s="113"/>
      <c r="J56" s="122" t="s">
        <v>6</v>
      </c>
      <c r="K56" s="75">
        <f>K65*50%</f>
        <v>137500</v>
      </c>
      <c r="L56" s="130">
        <f>L65*75%</f>
        <v>206250</v>
      </c>
    </row>
    <row r="57" spans="1:12">
      <c r="A57" s="85" t="s">
        <v>40</v>
      </c>
      <c r="B57" s="50">
        <v>1</v>
      </c>
      <c r="C57" s="2"/>
      <c r="D57" s="2"/>
      <c r="E57" s="184">
        <v>57</v>
      </c>
      <c r="F57" s="180" t="s">
        <v>58</v>
      </c>
      <c r="G57" s="166">
        <f>SUM(G54:G56)</f>
        <v>362500</v>
      </c>
      <c r="H57" s="167">
        <f>SUM(H54:H56)</f>
        <v>431250</v>
      </c>
      <c r="J57" s="126" t="s">
        <v>58</v>
      </c>
      <c r="K57" s="71">
        <f>SUM(K54:K56)</f>
        <v>362500</v>
      </c>
      <c r="L57" s="131">
        <f>SUM(L54:L56)</f>
        <v>431250</v>
      </c>
    </row>
    <row r="58" spans="1:12">
      <c r="A58" s="85" t="s">
        <v>73</v>
      </c>
      <c r="B58" s="50">
        <v>2</v>
      </c>
      <c r="C58" s="2"/>
      <c r="D58" s="2"/>
      <c r="E58" s="184">
        <v>58</v>
      </c>
      <c r="F58" s="181"/>
      <c r="G58" s="168"/>
      <c r="H58" s="93"/>
      <c r="J58" s="122"/>
      <c r="K58" s="68"/>
      <c r="L58" s="125"/>
    </row>
    <row r="59" spans="1:12">
      <c r="A59" s="94" t="s">
        <v>53</v>
      </c>
      <c r="B59" s="50">
        <v>3</v>
      </c>
      <c r="C59" s="2"/>
      <c r="D59" s="2"/>
      <c r="E59" s="184">
        <v>59</v>
      </c>
      <c r="F59" s="182" t="s">
        <v>60</v>
      </c>
      <c r="G59" s="168"/>
      <c r="H59" s="93"/>
      <c r="J59" s="122" t="s">
        <v>60</v>
      </c>
      <c r="K59" s="68"/>
      <c r="L59" s="125"/>
    </row>
    <row r="60" spans="1:12" ht="13.8" thickBot="1">
      <c r="A60" s="94" t="s">
        <v>71</v>
      </c>
      <c r="B60" s="53">
        <v>4</v>
      </c>
      <c r="C60" s="2"/>
      <c r="D60" s="2"/>
      <c r="E60" s="184">
        <v>60</v>
      </c>
      <c r="F60" s="183" t="str">
        <f>C62</f>
        <v>Kinder, Enkel und deren Nachkommen</v>
      </c>
      <c r="G60" s="108">
        <f>G51*50%</f>
        <v>137500</v>
      </c>
      <c r="H60" s="109">
        <f>IF(B62=5,0,H51*25%)</f>
        <v>68750</v>
      </c>
      <c r="J60" s="126"/>
      <c r="K60" s="73">
        <f>K48-K57</f>
        <v>137500</v>
      </c>
      <c r="L60" s="132">
        <f>L48-L57</f>
        <v>68750</v>
      </c>
    </row>
    <row r="61" spans="1:12">
      <c r="A61" s="94" t="s">
        <v>13</v>
      </c>
      <c r="B61" s="53">
        <v>5</v>
      </c>
      <c r="C61" s="2"/>
      <c r="D61" s="151"/>
      <c r="E61" s="169"/>
      <c r="F61" s="97"/>
      <c r="G61" s="97"/>
      <c r="H61" s="101"/>
      <c r="J61" s="122"/>
      <c r="K61" s="68"/>
      <c r="L61" s="125"/>
    </row>
    <row r="62" spans="1:12" ht="13.8" thickBot="1">
      <c r="A62" s="152" t="s">
        <v>34</v>
      </c>
      <c r="B62" s="153">
        <v>1</v>
      </c>
      <c r="C62" s="154" t="str">
        <f>(IF(B62=1,"Kinder, Enkel und deren Nachkommen",IF(B62=2,"Vater / Mutter",IF(B62=3,"Geschwister, Nichten, Neffen und deren Nachkommen",IF(B62=4,"Vater ODER Mutter + Geschwister, Nichten, Neffen",IF(B62=5,"Sonstige Verwandte (Grosseltern, Tanten, Onkel, etc.)"))))))</f>
        <v>Kinder, Enkel und deren Nachkommen</v>
      </c>
      <c r="D62" s="155"/>
      <c r="E62" s="170"/>
      <c r="F62" s="171"/>
      <c r="G62" s="171"/>
      <c r="H62" s="172"/>
      <c r="J62" s="133" t="s">
        <v>43</v>
      </c>
      <c r="K62" s="134"/>
      <c r="L62" s="135"/>
    </row>
    <row r="63" spans="1:12" ht="13.8" thickBot="1">
      <c r="A63" s="98"/>
      <c r="B63" s="99"/>
      <c r="C63" s="99"/>
      <c r="D63" s="99"/>
      <c r="E63" s="97"/>
      <c r="F63" s="97"/>
      <c r="G63" s="103"/>
      <c r="H63" s="102"/>
      <c r="J63" s="136" t="s">
        <v>81</v>
      </c>
      <c r="K63" s="137">
        <f>K45</f>
        <v>100000</v>
      </c>
      <c r="L63" s="135">
        <f>K63</f>
        <v>100000</v>
      </c>
    </row>
    <row r="64" spans="1:12">
      <c r="A64" s="156" t="s">
        <v>51</v>
      </c>
      <c r="B64" s="157"/>
      <c r="C64" s="158" t="s">
        <v>77</v>
      </c>
      <c r="D64" s="158" t="s">
        <v>48</v>
      </c>
      <c r="E64" s="158" t="s">
        <v>78</v>
      </c>
      <c r="F64" s="158" t="s">
        <v>79</v>
      </c>
      <c r="G64" s="159" t="s">
        <v>52</v>
      </c>
      <c r="H64" s="160"/>
      <c r="J64" s="136" t="s">
        <v>82</v>
      </c>
      <c r="K64" s="137">
        <f>K51/2</f>
        <v>175000</v>
      </c>
      <c r="L64" s="135">
        <f>K64</f>
        <v>175000</v>
      </c>
    </row>
    <row r="65" spans="1:12" ht="16.2" thickBot="1">
      <c r="A65" s="95"/>
      <c r="B65" s="96"/>
      <c r="C65" s="110">
        <f>IF(B48=4,0%,IF(B62=1,25%,IF(B62=5,50%,37.5%)))</f>
        <v>0.25</v>
      </c>
      <c r="D65" s="111">
        <f>IF(AND(B48&lt;4,B62=1),25%,IF(AND(B48=4,B62=1),50%,0%))</f>
        <v>0.25</v>
      </c>
      <c r="E65" s="111">
        <v>0</v>
      </c>
      <c r="F65" s="110">
        <f>G65-C65-D65</f>
        <v>0.5</v>
      </c>
      <c r="G65" s="161">
        <v>1</v>
      </c>
      <c r="H65" s="162"/>
      <c r="J65" s="133" t="s">
        <v>43</v>
      </c>
      <c r="K65" s="138">
        <f>SUM(K63:K64)</f>
        <v>275000</v>
      </c>
      <c r="L65" s="139">
        <f>SUM(L63:L64)</f>
        <v>275000</v>
      </c>
    </row>
    <row r="66" spans="1:12">
      <c r="F66" s="24"/>
      <c r="G66" s="24"/>
      <c r="J66" s="126"/>
      <c r="K66" s="70"/>
      <c r="L66" s="124"/>
    </row>
    <row r="67" spans="1:12">
      <c r="C67" s="63"/>
      <c r="D67" s="63"/>
      <c r="E67" s="63"/>
      <c r="F67" s="24"/>
      <c r="G67" s="24"/>
      <c r="H67" s="63"/>
      <c r="J67" s="140" t="s">
        <v>87</v>
      </c>
      <c r="K67" s="141"/>
      <c r="L67" s="142"/>
    </row>
    <row r="68" spans="1:12">
      <c r="A68" s="80" t="s">
        <v>74</v>
      </c>
      <c r="B68" s="81"/>
      <c r="C68" s="81"/>
      <c r="D68" s="149" t="s">
        <v>12</v>
      </c>
      <c r="E68" s="82" t="s">
        <v>48</v>
      </c>
      <c r="F68" s="81" t="s">
        <v>90</v>
      </c>
      <c r="G68" s="82" t="s">
        <v>79</v>
      </c>
      <c r="H68" s="149" t="s">
        <v>50</v>
      </c>
      <c r="J68" s="143" t="s">
        <v>86</v>
      </c>
      <c r="K68" s="144">
        <f>K65*25%</f>
        <v>68750</v>
      </c>
      <c r="L68" s="145">
        <f>L65*37.5%</f>
        <v>103125</v>
      </c>
    </row>
    <row r="69" spans="1:12">
      <c r="A69" s="81">
        <v>3</v>
      </c>
      <c r="B69" s="81" t="str">
        <f>A57</f>
        <v>Kinder, Enkel und deren Nachkommen</v>
      </c>
      <c r="C69" s="81"/>
      <c r="D69" s="83">
        <v>0.25</v>
      </c>
      <c r="E69" s="83">
        <v>0.25</v>
      </c>
      <c r="F69" s="83">
        <v>0</v>
      </c>
      <c r="G69" s="83">
        <v>0.5</v>
      </c>
      <c r="H69" s="83">
        <f>SUM(D69:G69)</f>
        <v>1</v>
      </c>
      <c r="J69" s="143" t="s">
        <v>85</v>
      </c>
      <c r="K69" s="144">
        <f>K65*25%</f>
        <v>68750</v>
      </c>
      <c r="L69" s="145">
        <v>0</v>
      </c>
    </row>
    <row r="70" spans="1:12" ht="13.8" thickBot="1">
      <c r="A70" s="81">
        <v>4</v>
      </c>
      <c r="B70" s="81" t="str">
        <f>A58</f>
        <v xml:space="preserve">Mutter / Vater </v>
      </c>
      <c r="C70" s="81"/>
      <c r="D70" s="83">
        <v>0.375</v>
      </c>
      <c r="E70" s="83">
        <v>0</v>
      </c>
      <c r="F70" s="83">
        <v>0</v>
      </c>
      <c r="G70" s="83">
        <v>0.625</v>
      </c>
      <c r="H70" s="83">
        <f>SUM(D70:G70)</f>
        <v>1</v>
      </c>
      <c r="J70" s="146" t="s">
        <v>105</v>
      </c>
      <c r="K70" s="147"/>
      <c r="L70" s="148">
        <f>L65*50%</f>
        <v>137500</v>
      </c>
    </row>
    <row r="71" spans="1:12">
      <c r="A71" s="81">
        <v>5</v>
      </c>
      <c r="B71" s="81" t="str">
        <f>A59</f>
        <v>Geschwister, Nichten, Neffen</v>
      </c>
      <c r="C71" s="81"/>
      <c r="D71" s="83">
        <v>0.375</v>
      </c>
      <c r="E71" s="83">
        <v>0</v>
      </c>
      <c r="F71" s="83">
        <v>0</v>
      </c>
      <c r="G71" s="83">
        <v>0.625</v>
      </c>
      <c r="H71" s="83">
        <f>SUM(D71:G71)</f>
        <v>1</v>
      </c>
    </row>
    <row r="72" spans="1:12">
      <c r="A72" s="81">
        <v>6</v>
      </c>
      <c r="B72" s="81" t="s">
        <v>75</v>
      </c>
      <c r="C72" s="81"/>
      <c r="D72" s="83">
        <v>0.375</v>
      </c>
      <c r="E72" s="83">
        <v>0</v>
      </c>
      <c r="F72" s="83">
        <v>0</v>
      </c>
      <c r="G72" s="83">
        <v>0.625</v>
      </c>
      <c r="H72" s="83">
        <f>SUM(D72:G72)</f>
        <v>1</v>
      </c>
    </row>
    <row r="73" spans="1:12">
      <c r="A73" s="81">
        <v>7</v>
      </c>
      <c r="B73" s="81" t="str">
        <f>A61</f>
        <v>Sonstige Verwandte</v>
      </c>
      <c r="C73" s="81"/>
      <c r="D73" s="83">
        <v>0.5</v>
      </c>
      <c r="E73" s="83">
        <v>0</v>
      </c>
      <c r="F73" s="83">
        <v>0</v>
      </c>
      <c r="G73" s="83">
        <v>0.5</v>
      </c>
      <c r="H73" s="83">
        <f>SUM(D73:G73)</f>
        <v>1</v>
      </c>
    </row>
    <row r="75" spans="1:12">
      <c r="A75" t="s">
        <v>84</v>
      </c>
    </row>
    <row r="77" spans="1:12" ht="20.399999999999999">
      <c r="A77" s="187" t="s">
        <v>55</v>
      </c>
    </row>
    <row r="78" spans="1:12" ht="20.399999999999999">
      <c r="A78" s="188"/>
    </row>
    <row r="79" spans="1:12" ht="20.399999999999999">
      <c r="A79" s="187" t="s">
        <v>93</v>
      </c>
    </row>
    <row r="80" spans="1:12" ht="20.399999999999999">
      <c r="A80" s="187"/>
    </row>
    <row r="81" spans="1:1" ht="20.399999999999999">
      <c r="A81" s="187" t="s">
        <v>94</v>
      </c>
    </row>
    <row r="83" spans="1:1" ht="20.399999999999999">
      <c r="A83" s="187" t="s">
        <v>99</v>
      </c>
    </row>
    <row r="85" spans="1:1" ht="20.399999999999999">
      <c r="A85" s="187" t="s">
        <v>112</v>
      </c>
    </row>
  </sheetData>
  <hyperlinks>
    <hyperlink ref="A77" r:id="rId1" xr:uid="{531A2FEC-AF97-4F5E-8C18-9743D8E5373A}"/>
    <hyperlink ref="A79" r:id="rId2" xr:uid="{225B00C9-A38C-474B-9C7E-11AD2B50CA77}"/>
    <hyperlink ref="A81" r:id="rId3" xr:uid="{098BBB12-4E28-4FC9-96F2-7D269D4F0271}"/>
    <hyperlink ref="A83" r:id="rId4" xr:uid="{FD2C9701-BC9A-4E3D-ABF3-F1C7CFFD1089}"/>
    <hyperlink ref="A85" r:id="rId5" xr:uid="{9FD9FDCD-57E1-44CF-8CB7-3F68D7E96ACA}"/>
  </hyperlinks>
  <pageMargins left="0.7" right="0.7" top="0.78740157499999996" bottom="0.78740157499999996" header="0.3" footer="0.3"/>
  <pageSetup paperSize="9" orientation="portrait" horizontalDpi="4294967294" verticalDpi="3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b 4 c 0 7 7 3 - 0 9 b 0 - 4 f f 4 - a d a 2 - 8 1 5 4 b d c 2 a 4 9 e "   x m l n s = " h t t p : / / s c h e m a s . m i c r o s o f t . c o m / D a t a M a s h u p " > A A A A A K w D A A B Q S w M E F A A C A A g A S q U n V 7 0 E 8 G 6 k A A A A 9 g A A A B I A H A B D b 2 5 m a W c v U G F j a 2 F n Z S 5 4 b W w g o h g A K K A U A A A A A A A A A A A A A A A A A A A A A A A A A A A A h Y + x D o I w F E V / h X S n L X U x 5 F E H F g d J T E y M a 1 O e 0 A j F 0 G L 5 N w c / y V 8 Q o 6 i b 4 z 3 3 D P f e r z d Y j W 0 T X b B 3 p r M Z S S g n E V r d l c Z W G R n 8 M V 6 S l Y S t 0 i d V Y T T J 1 q W j K z N S e 3 9 O G Q s h 0 L C g X V 8 x w X n C D s V m p 2 t s F f n I 5 r 8 c G + u 8 s h q J h P 1 r j B Q 0 E Z w K I S g H N k M o j P 0 K Y t r 7 b H 8 g 5 E P j h x 5 l i X G + B j Z H Y O 8 P 8 g F Q S w M E F A A C A A g A S q U n 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q l J 1 d M z + Q 7 p g A A A P k A A A A T A B w A R m 9 y b X V s Y X M v U 2 V j d G l v b j E u b S C i G A A o o B Q A A A A A A A A A A A A A A A A A A A A A A A A A A A C V j z 8 L w j A Q x f d A v s M R l x Y k o b h Z O j m 5 K Q o O 4 p A / V 1 O a J q V J K f j p T X H p 6 i 3 H e z z u 9 y 6 i T l 3 w c P v t q q a E k m j l h A Z 2 z K Y 0 x q M Q y 7 L A p 1 e g r R j Q d F J k I U z o 5 w F 9 Q q G m E L W d c U I v v N S 2 D e 6 N M J q W Q Q M O E y W Q 5 z q j c 5 i d i 2 n 5 X S q H s X i g 4 q e Q b / g U i y 2 O Z w L / B 8 d X X L m H 5 3 k Y H a 5 B u T 7 U s I o f 2 K u k p P P b G v U X U E s B A i 0 A F A A C A A g A S q U n V 7 0 E 8 G 6 k A A A A 9 g A A A B I A A A A A A A A A A A A A A A A A A A A A A E N v b m Z p Z y 9 Q Y W N r Y W d l L n h t b F B L A Q I t A B Q A A g A I A E q l J 1 c P y u m r p A A A A O k A A A A T A A A A A A A A A A A A A A A A A P A A A A B b Q 2 9 u d G V u d F 9 U e X B l c 1 0 u e G 1 s U E s B A i 0 A F A A C A A g A S q U n V 0 z P 5 D u m A A A A + Q A A A B M A A A A A A A A A A A A A A A A A 4 Q 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0 w o A A A A A A A C x C 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a H R 0 c H M l M 0 E l M k Y l M k Z 3 d 3 c l M j B 6 a 2 I l M j B j a C U y R m 1 l Z G l h J T J G e m t i J T J G Z G 9 r d W 1 l b n R l J T J G Y n J v c 2 N o d W V y Z W 4 l M k Z u Y W N o Z m 9 s Z 2 U l M j B w Z G 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C 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Q W R k Z W R U b 0 R h d G F N b 2 R l b C I g V m F s d W U 9 I m w x I i A v P j x F b n R y e S B U e X B l P S J G a W x s Q 2 9 1 b n Q i I F Z h b H V l P S J s N D Y i I C 8 + P E V u d H J 5 I F R 5 c G U 9 I k Z p b G x F c n J v c k N v Z G U i I F Z h b H V l P S J z V W 5 r b m 9 3 b i I g L z 4 8 R W 5 0 c n k g V H l w Z T 0 i R m l s b E V y c m 9 y Q 2 9 1 b n Q i I F Z h b H V l P S J s M C I g L z 4 8 R W 5 0 c n k g V H l w Z T 0 i R m l s b E x h c 3 R V c G R h d G V k I i B W Y W x 1 Z T 0 i Z D I w M j M t M D k t M D d U M T g 6 N D I 6 M T k u M D k 5 O D c z O F o i I C 8 + P E V u d H J 5 I F R 5 c G U 9 I k Z p b G x D b 2 x 1 b W 5 U e X B l c y I g V m F s d W U 9 I n N C Z 1 l H I i A v P j x F b n R y e S B U e X B l P S J G a W x s Q 2 9 s d W 1 u T m F t Z X M i I F Z h b H V l P S J z W y Z x d W 9 0 O 0 l k J n F 1 b 3 Q 7 L C Z x d W 9 0 O 0 5 h b W U m c X V v d D s s J n F 1 b 3 Q 7 S 2 l u Z C Z x d W 9 0 O 1 0 i I C 8 + P E V u d H J 5 I F R 5 c G U 9 I k Z p b G x T d G F 0 d X M i I F Z h b H V l P S J z Q 2 9 t c G x l d G U i I C 8 + P E V u d H J 5 I F R 5 c G U 9 I l J l b G F 0 a W 9 u c 2 h p c E l u Z m 9 D b 2 5 0 Y W l u Z X I i I F Z h b H V l P S J z e y Z x d W 9 0 O 2 N v b H V t b k N v d W 5 0 J n F 1 b 3 Q 7 O j M s J n F 1 b 3 Q 7 a 2 V 5 Q 2 9 s d W 1 u T m F t Z X M m c X V v d D s 6 W y Z x d W 9 0 O 0 l k J n F 1 b 3 Q 7 X S w m c X V v d D t x d W V y e V J l b G F 0 a W 9 u c 2 h p c H M m c X V v d D s 6 W 1 0 s J n F 1 b 3 Q 7 Y 2 9 s d W 1 u S W R l b n R p d G l l c y Z x d W 9 0 O z p b J n F 1 b 3 Q 7 U 2 V j d G l v b j E v a H R 0 c H M 6 X F w v X F w v d 3 d 3 I H p r Y i B j a F x c L 2 1 l Z G l h X F w v e m t i X F w v Z G 9 r d W 1 l b n R l X F w v Y n J v c 2 N o d W V y Z W 5 c X C 9 u Y W N o Z m 9 s Z 2 U g c G R m L 1 F 1 Z W x s Z S 5 7 S W Q s M H 0 m c X V v d D s s J n F 1 b 3 Q 7 U 2 V j d G l v b j E v a H R 0 c H M 6 X F w v X F w v d 3 d 3 I H p r Y i B j a F x c L 2 1 l Z G l h X F w v e m t i X F w v Z G 9 r d W 1 l b n R l X F w v Y n J v c 2 N o d W V y Z W 5 c X C 9 u Y W N o Z m 9 s Z 2 U g c G R m L 1 F 1 Z W x s Z S 5 7 T m F t Z S w x f S Z x d W 9 0 O y w m c X V v d D t T Z W N 0 a W 9 u M S 9 o d H R w c z p c X C 9 c X C 9 3 d 3 c g e m t i I G N o X F w v b W V k a W F c X C 9 6 a 2 J c X C 9 k b 2 t 1 b W V u d G V c X C 9 i c m 9 z Y 2 h 1 Z X J l b l x c L 2 5 h Y 2 h m b 2 x n Z S B w Z G Y v U X V l b G x l L n t L a W 5 k L D J 9 J n F 1 b 3 Q 7 X S w m c X V v d D t D b 2 x 1 b W 5 D b 3 V u d C Z x d W 9 0 O z o z L C Z x d W 9 0 O 0 t l e U N v b H V t b k 5 h b W V z J n F 1 b 3 Q 7 O l s m c X V v d D t J Z C Z x d W 9 0 O 1 0 s J n F 1 b 3 Q 7 Q 2 9 s d W 1 u S W R l b n R p d G l l c y Z x d W 9 0 O z p b J n F 1 b 3 Q 7 U 2 V j d G l v b j E v a H R 0 c H M 6 X F w v X F w v d 3 d 3 I H p r Y i B j a F x c L 2 1 l Z G l h X F w v e m t i X F w v Z G 9 r d W 1 l b n R l X F w v Y n J v c 2 N o d W V y Z W 5 c X C 9 u Y W N o Z m 9 s Z 2 U g c G R m L 1 F 1 Z W x s Z S 5 7 S W Q s M H 0 m c X V v d D s s J n F 1 b 3 Q 7 U 2 V j d G l v b j E v a H R 0 c H M 6 X F w v X F w v d 3 d 3 I H p r Y i B j a F x c L 2 1 l Z G l h X F w v e m t i X F w v Z G 9 r d W 1 l b n R l X F w v Y n J v c 2 N o d W V y Z W 5 c X C 9 u Y W N o Z m 9 s Z 2 U g c G R m L 1 F 1 Z W x s Z S 5 7 T m F t Z S w x f S Z x d W 9 0 O y w m c X V v d D t T Z W N 0 a W 9 u M S 9 o d H R w c z p c X C 9 c X C 9 3 d 3 c g e m t i I G N o X F w v b W V k a W F c X C 9 6 a 2 J c X C 9 k b 2 t 1 b W V u d G V c X C 9 i c m 9 z Y 2 h 1 Z X J l b l x c L 2 5 h Y 2 h m b 2 x n Z S B w Z G Y v U X V l b G x l L n t L a W 5 k L D J 9 J n F 1 b 3 Q 7 X S w m c X V v d D t S Z W x h d G l v b n N o a X B J b m Z v J n F 1 b 3 Q 7 O l t d f S I g L z 4 8 R W 5 0 c n k g V H l w Z T 0 i U X V l c n l J R C I g V m F s d W U 9 I n N j O G M 0 N W U 3 M y 1 k Y z B m L T Q y M W Q t O W Z m M C 0 x M j d m N m M w Y 2 R i O T Y i I C 8 + P C 9 T d G F i b G V F b n R y a W V z P j w v S X R l b T 4 8 S X R l b T 4 8 S X R l b U x v Y 2 F 0 a W 9 u P j x J d G V t V H l w Z T 5 G b 3 J t d W x h P C 9 J d G V t V H l w Z T 4 8 S X R l b V B h d G g + U 2 V j d G l v b j E v a H R 0 c H M l M 0 E l M k Y l M k Z 3 d 3 c l M j B 6 a 2 I l M j B j a C U y R m 1 l Z G l h J T J G e m t i J T J G Z G 9 r d W 1 l b n R l J T J G Y n J v c 2 N o d W V y Z W 4 l M k Z u Y W N o Z m 9 s Z 2 U l M j B w Z G Y v U X V l b G x l P C 9 J d G V t U G F 0 a D 4 8 L 0 l 0 Z W 1 M b 2 N h d G l v b j 4 8 U 3 R h Y m x l R W 5 0 c m l l c y A v P j w v S X R l b T 4 8 L 0 l 0 Z W 1 z P j w v T G 9 j Y W x Q Y W N r Y W d l T W V 0 Y W R h d G F G a W x l P h Y A A A B Q S w U G A A A A A A A A A A A A A A A A A A A A A A A A J g E A A A E A A A D Q j J 3 f A R X R E Y x 6 A M B P w p f r A Q A A A K i w I 8 3 3 n w Z M g H + k N I D b F u c A A A A A A g A A A A A A E G Y A A A A B A A A g A A A A k 0 H c B / L 6 2 c J t Z S 6 t b f A C v M 6 f I Z 3 s I U f / e 3 S a m E C V j N A A A A A A D o A A A A A C A A A g A A A A 4 Q a N 0 l B / 5 t f C a c W G 7 o L + 7 f z l T s h 3 N R f T S q 5 R 4 e v b 7 W N Q A A A A J j b z 5 n 4 A L E 0 8 9 p u n l m d l 1 B E i X R t S 6 d n E B S 7 j G 6 A g w U I X H / z s N 4 P P a 1 T P U S 6 y h + F 9 r p M v H Y E D 6 w z L L e f + K g 1 Y Z k 4 4 S L 6 M m i P + G a 1 Q y b + L h u Z A A A A A O 6 p H a b Z R T S C C z w i 9 5 N U 6 t f 1 z 2 r w / w d 3 Q j F 6 z m o a 3 W p 7 C c 4 7 i a 3 9 9 b 1 W p l q Q t 2 / N C B h 8 I i x x 0 n r w 0 Q K k U c c F m 2 w = = < / D a t a M a s h u p > 
</file>

<file path=customXml/itemProps1.xml><?xml version="1.0" encoding="utf-8"?>
<ds:datastoreItem xmlns:ds="http://schemas.openxmlformats.org/officeDocument/2006/customXml" ds:itemID="{A495C07E-A30B-4B3E-9DE1-F3EFF37F62F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Start</vt:lpstr>
      <vt:lpstr>Eingabe</vt:lpstr>
      <vt:lpstr>Pflichteile</vt:lpstr>
      <vt:lpstr>Glossar</vt:lpstr>
      <vt:lpstr>Erbsteuer</vt:lpstr>
      <vt:lpstr>Formeln</vt:lpstr>
      <vt:lpstr>Eingabe!Druckbereich</vt:lpstr>
      <vt:lpstr>Glossar!Druckbereich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Bouvrot</dc:creator>
  <cp:lastModifiedBy>Marcel Bouvrot</cp:lastModifiedBy>
  <cp:lastPrinted>2023-09-25T22:53:51Z</cp:lastPrinted>
  <dcterms:created xsi:type="dcterms:W3CDTF">2023-04-20T08:24:54Z</dcterms:created>
  <dcterms:modified xsi:type="dcterms:W3CDTF">2023-10-29T13:28:23Z</dcterms:modified>
</cp:coreProperties>
</file>